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1.xml" ContentType="application/vnd.openxmlformats-officedocument.spreadsheetml.table+xml"/>
  <Override PartName="/xl/queryTables/queryTable9.xml" ContentType="application/vnd.openxmlformats-officedocument.spreadsheetml.queryTable+xml"/>
  <Override PartName="/xl/tables/table2.xml" ContentType="application/vnd.openxmlformats-officedocument.spreadsheetml.table+xml"/>
  <Override PartName="/xl/queryTables/queryTable10.xml" ContentType="application/vnd.openxmlformats-officedocument.spreadsheetml.queryTable+xml"/>
  <Override PartName="/xl/tables/table3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1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1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1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22D7A6EB-4075-421C-B0D6-06506A6AE1B5}" xr6:coauthVersionLast="47" xr6:coauthVersionMax="47" xr10:uidLastSave="{00000000-0000-0000-0000-000000000000}"/>
  <bookViews>
    <workbookView xWindow="-120" yWindow="-120" windowWidth="38640" windowHeight="21240" tabRatio="721" firstSheet="3" activeTab="9" xr2:uid="{D0C18B61-A3BC-4455-A7A5-2392E379F300}"/>
  </bookViews>
  <sheets>
    <sheet name="RAW DATA" sheetId="2" state="hidden" r:id="rId1"/>
    <sheet name="Table Prediction Calculations" sheetId="15" state="hidden" r:id="rId2"/>
    <sheet name="Table_Raw" sheetId="3" state="hidden" r:id="rId3"/>
    <sheet name="Table" sheetId="16" r:id="rId4"/>
    <sheet name="Attacking Stats" sheetId="7" r:id="rId5"/>
    <sheet name="Goalkeeping Stats" sheetId="6" r:id="rId6"/>
    <sheet name="Passing Stats" sheetId="10" r:id="rId7"/>
    <sheet name="Defending Stats" sheetId="11" r:id="rId8"/>
    <sheet name="Game Prediction" sheetId="13" r:id="rId9"/>
    <sheet name="Table Prediction" sheetId="14" r:id="rId10"/>
  </sheets>
  <definedNames>
    <definedName name="_xlnm._FilterDatabase" localSheetId="1" hidden="1">'Table Prediction Calculations'!$V$70:$AD$89</definedName>
    <definedName name="away_score">'Table Prediction Calculations'!$N$2:$N$381</definedName>
    <definedName name="away_team">'Table Prediction Calculations'!$O$2:$O$381</definedName>
    <definedName name="away_xg_score">Scores_and_Fixtures_xg[xG_1]</definedName>
    <definedName name="ExternalData_1" localSheetId="4" hidden="1">'Attacking Stats'!$A$1:$P$21</definedName>
    <definedName name="ExternalData_1" localSheetId="7" hidden="1">'Defending Stats'!$A$1:$L$21</definedName>
    <definedName name="ExternalData_1" localSheetId="5" hidden="1">'Goalkeeping Stats'!$A$1:$H$21</definedName>
    <definedName name="ExternalData_1" localSheetId="6" hidden="1">'Passing Stats'!$A$1:$F$21</definedName>
    <definedName name="ExternalData_1" localSheetId="1" hidden="1">'Table Prediction Calculations'!$A$1:$E$381</definedName>
    <definedName name="ExternalData_1" localSheetId="2" hidden="1">Table_Raw!$A$2:$P$22</definedName>
    <definedName name="ExternalData_2" localSheetId="1" hidden="1">'Table Prediction Calculations'!$A$383:$E$763</definedName>
    <definedName name="home_score">'Table Prediction Calculations'!$M$2:$M$381</definedName>
    <definedName name="home_team">'Table Prediction Calculations'!$L$2:$L$381</definedName>
    <definedName name="Premier_League_Scores_and_Fixtures" localSheetId="0">'RAW DATA'!$A$250:$N$668</definedName>
    <definedName name="Premier_League_Stats" localSheetId="0">'RAW DATA'!$A$1:$T$102</definedName>
    <definedName name="Premier_League_Stats_2" localSheetId="0">'RAW DATA'!$A$105:$U$127</definedName>
    <definedName name="Premier_League_Stats_3" localSheetId="0">'RAW DATA'!$A$129:$T$151</definedName>
    <definedName name="Premier_League_Stats_4" localSheetId="0">'RAW DATA'!$A$153:$Z$175</definedName>
    <definedName name="Premier_League_Stats_5" localSheetId="0">'RAW DATA'!$A$177:$Z$199</definedName>
    <definedName name="Premier_League_Stats_6" localSheetId="0">'RAW DATA'!$A$201:$Z$223</definedName>
    <definedName name="Premier_League_Stats_7" localSheetId="0">'RAW DATA'!$A$225:$S$247</definedName>
    <definedName name="xg_away_team">Scores_and_Fixtures_xg[Away]</definedName>
    <definedName name="xg_home_team">Scores_and_Fixtures_xg[Home]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6" l="1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3" i="16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A3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A2" i="16"/>
  <c r="AA44" i="2"/>
  <c r="BV30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2" i="15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20" i="15"/>
  <c r="BQ21" i="15"/>
  <c r="BQ22" i="15"/>
  <c r="BQ23" i="15"/>
  <c r="BQ24" i="15"/>
  <c r="BQ25" i="15"/>
  <c r="BQ6" i="15"/>
  <c r="BP7" i="15"/>
  <c r="BP8" i="15"/>
  <c r="BP9" i="15"/>
  <c r="BT9" i="15" s="1"/>
  <c r="BW9" i="15" s="1"/>
  <c r="BP10" i="15"/>
  <c r="BT10" i="15" s="1"/>
  <c r="BW10" i="15" s="1"/>
  <c r="BP11" i="15"/>
  <c r="BP12" i="15"/>
  <c r="BP13" i="15"/>
  <c r="BP14" i="15"/>
  <c r="BP15" i="15"/>
  <c r="BP16" i="15"/>
  <c r="BP17" i="15"/>
  <c r="BP18" i="15"/>
  <c r="BP19" i="15"/>
  <c r="BP20" i="15"/>
  <c r="BP21" i="15"/>
  <c r="BP22" i="15"/>
  <c r="BP23" i="15"/>
  <c r="BT23" i="15" s="1"/>
  <c r="BW23" i="15" s="1"/>
  <c r="BP24" i="15"/>
  <c r="BT24" i="15" s="1"/>
  <c r="BW24" i="15" s="1"/>
  <c r="BP25" i="15"/>
  <c r="BP6" i="15"/>
  <c r="BN7" i="15"/>
  <c r="BN8" i="15"/>
  <c r="BN9" i="15"/>
  <c r="BN10" i="15"/>
  <c r="BN11" i="15"/>
  <c r="BN12" i="15"/>
  <c r="BN13" i="15"/>
  <c r="BN14" i="15"/>
  <c r="BN15" i="15"/>
  <c r="BN16" i="15"/>
  <c r="BN17" i="15"/>
  <c r="BN18" i="15"/>
  <c r="BN19" i="15"/>
  <c r="BN20" i="15"/>
  <c r="BN21" i="15"/>
  <c r="BN22" i="15"/>
  <c r="BN23" i="15"/>
  <c r="BN24" i="15"/>
  <c r="BN25" i="15"/>
  <c r="BN6" i="15"/>
  <c r="BM7" i="15"/>
  <c r="BM8" i="15"/>
  <c r="BM9" i="15"/>
  <c r="BM10" i="15"/>
  <c r="BM11" i="15"/>
  <c r="BS11" i="15" s="1"/>
  <c r="BV11" i="15" s="1"/>
  <c r="BM12" i="15"/>
  <c r="BS12" i="15" s="1"/>
  <c r="BV12" i="15" s="1"/>
  <c r="BM13" i="15"/>
  <c r="BM14" i="15"/>
  <c r="BM15" i="15"/>
  <c r="BM16" i="15"/>
  <c r="BM17" i="15"/>
  <c r="BM18" i="15"/>
  <c r="BM19" i="15"/>
  <c r="BM20" i="15"/>
  <c r="BM21" i="15"/>
  <c r="BM22" i="15"/>
  <c r="BM23" i="15"/>
  <c r="BM24" i="15"/>
  <c r="BM25" i="15"/>
  <c r="BS25" i="15" s="1"/>
  <c r="BV25" i="15" s="1"/>
  <c r="BM6" i="15"/>
  <c r="BS6" i="15" s="1"/>
  <c r="BV6" i="15" s="1"/>
  <c r="AZ53" i="15"/>
  <c r="AZ54" i="15"/>
  <c r="AZ55" i="15"/>
  <c r="AZ56" i="15"/>
  <c r="AZ57" i="15"/>
  <c r="AZ58" i="15"/>
  <c r="AZ59" i="15"/>
  <c r="AZ60" i="15"/>
  <c r="AZ61" i="15"/>
  <c r="AZ62" i="15"/>
  <c r="AZ63" i="15"/>
  <c r="AZ64" i="15"/>
  <c r="AZ65" i="15"/>
  <c r="AZ66" i="15"/>
  <c r="AZ67" i="15"/>
  <c r="AZ68" i="15"/>
  <c r="AZ69" i="15"/>
  <c r="AZ70" i="15"/>
  <c r="AZ71" i="15"/>
  <c r="AZ52" i="15"/>
  <c r="AY71" i="15"/>
  <c r="AY53" i="15"/>
  <c r="AY54" i="15"/>
  <c r="AY55" i="15"/>
  <c r="AY56" i="15"/>
  <c r="AY57" i="15"/>
  <c r="AY58" i="15"/>
  <c r="AY59" i="15"/>
  <c r="AY60" i="15"/>
  <c r="AY61" i="15"/>
  <c r="AY62" i="15"/>
  <c r="AY63" i="15"/>
  <c r="AY64" i="15"/>
  <c r="AY65" i="15"/>
  <c r="AY66" i="15"/>
  <c r="AY67" i="15"/>
  <c r="AY68" i="15"/>
  <c r="AY69" i="15"/>
  <c r="AY70" i="15"/>
  <c r="AY52" i="15"/>
  <c r="AX28" i="15"/>
  <c r="AX29" i="15"/>
  <c r="AX30" i="15"/>
  <c r="AX31" i="15"/>
  <c r="AX32" i="15"/>
  <c r="AX33" i="15"/>
  <c r="AX34" i="15"/>
  <c r="AX35" i="15"/>
  <c r="AX36" i="15"/>
  <c r="AX37" i="15"/>
  <c r="AX38" i="15"/>
  <c r="AX39" i="15"/>
  <c r="AX40" i="15"/>
  <c r="AX41" i="15"/>
  <c r="AX42" i="15"/>
  <c r="AX43" i="15"/>
  <c r="AX44" i="15"/>
  <c r="AX45" i="15"/>
  <c r="AX46" i="15"/>
  <c r="AX27" i="15"/>
  <c r="AW28" i="15"/>
  <c r="AU53" i="15" s="1"/>
  <c r="AW29" i="15"/>
  <c r="AU54" i="15" s="1"/>
  <c r="AW30" i="15"/>
  <c r="AU55" i="15" s="1"/>
  <c r="AW31" i="15"/>
  <c r="AU56" i="15" s="1"/>
  <c r="AW32" i="15"/>
  <c r="AU57" i="15" s="1"/>
  <c r="AW33" i="15"/>
  <c r="AU58" i="15" s="1"/>
  <c r="AW34" i="15"/>
  <c r="AU59" i="15" s="1"/>
  <c r="AW35" i="15"/>
  <c r="AU60" i="15" s="1"/>
  <c r="AW36" i="15"/>
  <c r="AU61" i="15" s="1"/>
  <c r="AW37" i="15"/>
  <c r="AU62" i="15" s="1"/>
  <c r="AW38" i="15"/>
  <c r="AU63" i="15" s="1"/>
  <c r="AW39" i="15"/>
  <c r="AU64" i="15" s="1"/>
  <c r="AW40" i="15"/>
  <c r="AU65" i="15" s="1"/>
  <c r="AW41" i="15"/>
  <c r="AU66" i="15" s="1"/>
  <c r="AW42" i="15"/>
  <c r="AU67" i="15" s="1"/>
  <c r="AW43" i="15"/>
  <c r="AU68" i="15" s="1"/>
  <c r="AW44" i="15"/>
  <c r="AU69" i="15" s="1"/>
  <c r="AW45" i="15"/>
  <c r="AU70" i="15" s="1"/>
  <c r="AW46" i="15"/>
  <c r="AU71" i="15" s="1"/>
  <c r="AW27" i="15"/>
  <c r="AU52" i="15" s="1"/>
  <c r="AV28" i="15"/>
  <c r="AV29" i="15"/>
  <c r="AV30" i="15"/>
  <c r="AV31" i="15"/>
  <c r="AV32" i="15"/>
  <c r="AV33" i="15"/>
  <c r="AV34" i="15"/>
  <c r="AV35" i="15"/>
  <c r="AV36" i="15"/>
  <c r="AV37" i="15"/>
  <c r="AV38" i="15"/>
  <c r="AV39" i="15"/>
  <c r="AV40" i="15"/>
  <c r="AV41" i="15"/>
  <c r="AV42" i="15"/>
  <c r="AV43" i="15"/>
  <c r="AV44" i="15"/>
  <c r="AV45" i="15"/>
  <c r="AV46" i="15"/>
  <c r="AU28" i="15"/>
  <c r="AT53" i="15" s="1"/>
  <c r="AU29" i="15"/>
  <c r="AU30" i="15"/>
  <c r="AT55" i="15" s="1"/>
  <c r="AU31" i="15"/>
  <c r="AT56" i="15" s="1"/>
  <c r="AU32" i="15"/>
  <c r="AT57" i="15" s="1"/>
  <c r="AU33" i="15"/>
  <c r="AT58" i="15" s="1"/>
  <c r="AU34" i="15"/>
  <c r="AT59" i="15" s="1"/>
  <c r="AU35" i="15"/>
  <c r="AT60" i="15" s="1"/>
  <c r="AU36" i="15"/>
  <c r="AT61" i="15" s="1"/>
  <c r="AU37" i="15"/>
  <c r="AT62" i="15" s="1"/>
  <c r="AU38" i="15"/>
  <c r="AT63" i="15" s="1"/>
  <c r="AU39" i="15"/>
  <c r="AT64" i="15" s="1"/>
  <c r="AU40" i="15"/>
  <c r="AT65" i="15" s="1"/>
  <c r="AU41" i="15"/>
  <c r="AT66" i="15" s="1"/>
  <c r="AU42" i="15"/>
  <c r="AT67" i="15" s="1"/>
  <c r="AU43" i="15"/>
  <c r="AT68" i="15" s="1"/>
  <c r="AU44" i="15"/>
  <c r="AT69" i="15" s="1"/>
  <c r="AU45" i="15"/>
  <c r="AT70" i="15" s="1"/>
  <c r="AU46" i="15"/>
  <c r="AT71" i="15" s="1"/>
  <c r="AU27" i="15"/>
  <c r="AT52" i="15" s="1"/>
  <c r="AV27" i="15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4" i="15"/>
  <c r="BG45" i="15"/>
  <c r="BG46" i="15"/>
  <c r="BG27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4" i="15"/>
  <c r="BF45" i="15"/>
  <c r="BF46" i="15"/>
  <c r="BF27" i="15"/>
  <c r="BE46" i="15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44" i="15"/>
  <c r="BE45" i="15"/>
  <c r="BE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27" i="15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4" i="15"/>
  <c r="BC45" i="15"/>
  <c r="BC46" i="15"/>
  <c r="BC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27" i="15"/>
  <c r="AZ28" i="15"/>
  <c r="AZ29" i="15"/>
  <c r="AZ30" i="15"/>
  <c r="AZ31" i="15"/>
  <c r="AZ32" i="15"/>
  <c r="AZ33" i="15"/>
  <c r="AZ34" i="15"/>
  <c r="AZ35" i="15"/>
  <c r="AZ36" i="15"/>
  <c r="AZ37" i="15"/>
  <c r="AZ38" i="15"/>
  <c r="AZ39" i="15"/>
  <c r="AZ40" i="15"/>
  <c r="AZ41" i="15"/>
  <c r="AZ42" i="15"/>
  <c r="AZ43" i="15"/>
  <c r="AZ44" i="15"/>
  <c r="AZ45" i="15"/>
  <c r="AZ46" i="15"/>
  <c r="AZ27" i="15"/>
  <c r="AY28" i="15"/>
  <c r="AY29" i="15"/>
  <c r="AY30" i="15"/>
  <c r="AY31" i="15"/>
  <c r="AY32" i="15"/>
  <c r="AY33" i="15"/>
  <c r="AY34" i="15"/>
  <c r="AY35" i="15"/>
  <c r="AY36" i="15"/>
  <c r="AY37" i="15"/>
  <c r="AY38" i="15"/>
  <c r="AY39" i="15"/>
  <c r="AY40" i="15"/>
  <c r="AY41" i="15"/>
  <c r="AY42" i="15"/>
  <c r="AY43" i="15"/>
  <c r="AY44" i="15"/>
  <c r="AY45" i="15"/>
  <c r="AY46" i="15"/>
  <c r="AY27" i="15"/>
  <c r="AU26" i="15"/>
  <c r="AT28" i="15"/>
  <c r="AT29" i="15"/>
  <c r="AT30" i="15"/>
  <c r="AT31" i="15"/>
  <c r="AT32" i="15"/>
  <c r="AT33" i="15"/>
  <c r="AT34" i="15"/>
  <c r="AT35" i="15"/>
  <c r="AT36" i="15"/>
  <c r="AT37" i="15"/>
  <c r="AT38" i="15"/>
  <c r="AT39" i="15"/>
  <c r="AT40" i="15"/>
  <c r="AT41" i="15"/>
  <c r="AT42" i="15"/>
  <c r="AT43" i="15"/>
  <c r="AT44" i="15"/>
  <c r="AT45" i="15"/>
  <c r="AT46" i="15"/>
  <c r="AT27" i="15"/>
  <c r="AT26" i="15"/>
  <c r="AG1" i="15"/>
  <c r="AH1" i="15"/>
  <c r="AM1" i="15"/>
  <c r="AN1" i="15"/>
  <c r="AV3" i="15"/>
  <c r="AX4" i="15" s="1"/>
  <c r="AV4" i="15"/>
  <c r="AY3" i="15" s="1"/>
  <c r="AV5" i="15"/>
  <c r="AZ3" i="15" s="1"/>
  <c r="AV6" i="15"/>
  <c r="BA3" i="15" s="1"/>
  <c r="AV7" i="15"/>
  <c r="BB3" i="15" s="1"/>
  <c r="AV8" i="15"/>
  <c r="BC3" i="15" s="1"/>
  <c r="AV9" i="15"/>
  <c r="BD3" i="15" s="1"/>
  <c r="AV10" i="15"/>
  <c r="BE11" i="15" s="1"/>
  <c r="AV11" i="15"/>
  <c r="BF10" i="15" s="1"/>
  <c r="BS13" i="15" l="1"/>
  <c r="BV13" i="15" s="1"/>
  <c r="BT25" i="15"/>
  <c r="BW25" i="15" s="1"/>
  <c r="BT11" i="15"/>
  <c r="BW11" i="15" s="1"/>
  <c r="BS10" i="15"/>
  <c r="BV10" i="15" s="1"/>
  <c r="BS24" i="15"/>
  <c r="BV24" i="15" s="1"/>
  <c r="BT13" i="15"/>
  <c r="BW13" i="15" s="1"/>
  <c r="BT14" i="15"/>
  <c r="BW14" i="15" s="1"/>
  <c r="BB10" i="15"/>
  <c r="BT15" i="15"/>
  <c r="BW15" i="15" s="1"/>
  <c r="BS16" i="15"/>
  <c r="BV16" i="15" s="1"/>
  <c r="BS21" i="15"/>
  <c r="BV21" i="15" s="1"/>
  <c r="BS7" i="15"/>
  <c r="BV7" i="15" s="1"/>
  <c r="BT17" i="15"/>
  <c r="BW17" i="15" s="1"/>
  <c r="BS18" i="15"/>
  <c r="BV18" i="15" s="1"/>
  <c r="BT16" i="15"/>
  <c r="BW16" i="15" s="1"/>
  <c r="BS15" i="15"/>
  <c r="BV15" i="15" s="1"/>
  <c r="BS22" i="15"/>
  <c r="BV22" i="15" s="1"/>
  <c r="BS8" i="15"/>
  <c r="BV8" i="15" s="1"/>
  <c r="BT20" i="15"/>
  <c r="BW20" i="15" s="1"/>
  <c r="BT19" i="15"/>
  <c r="BW19" i="15" s="1"/>
  <c r="BS20" i="15"/>
  <c r="BV20" i="15" s="1"/>
  <c r="BT18" i="15"/>
  <c r="BW18" i="15" s="1"/>
  <c r="BS17" i="15"/>
  <c r="BV17" i="15" s="1"/>
  <c r="BB21" i="15"/>
  <c r="BC47" i="15"/>
  <c r="AZ47" i="15"/>
  <c r="BS14" i="15"/>
  <c r="BV14" i="15" s="1"/>
  <c r="BP30" i="15"/>
  <c r="BT12" i="15"/>
  <c r="BW12" i="15" s="1"/>
  <c r="BG47" i="15"/>
  <c r="BT22" i="15"/>
  <c r="BW22" i="15" s="1"/>
  <c r="BT8" i="15"/>
  <c r="BW8" i="15" s="1"/>
  <c r="BS23" i="15"/>
  <c r="BV23" i="15" s="1"/>
  <c r="BS9" i="15"/>
  <c r="BV9" i="15" s="1"/>
  <c r="BT21" i="15"/>
  <c r="BW21" i="15" s="1"/>
  <c r="BT7" i="15"/>
  <c r="BW7" i="15" s="1"/>
  <c r="BQ30" i="15"/>
  <c r="AX47" i="15"/>
  <c r="BN30" i="15"/>
  <c r="AU47" i="15"/>
  <c r="BS19" i="15"/>
  <c r="BV19" i="15" s="1"/>
  <c r="AY47" i="15"/>
  <c r="BB47" i="15"/>
  <c r="AV47" i="15"/>
  <c r="BT6" i="15"/>
  <c r="BW6" i="15" s="1"/>
  <c r="BF47" i="15"/>
  <c r="BE47" i="15"/>
  <c r="BN27" i="15"/>
  <c r="BD47" i="15"/>
  <c r="AT54" i="15"/>
  <c r="BA73" i="15" s="1"/>
  <c r="BM30" i="15"/>
  <c r="BQ27" i="15"/>
  <c r="BA47" i="15"/>
  <c r="AW47" i="15"/>
  <c r="BA21" i="15"/>
  <c r="BA20" i="15"/>
  <c r="BA19" i="15"/>
  <c r="BA14" i="15"/>
  <c r="BA17" i="15"/>
  <c r="BA13" i="15"/>
  <c r="AZ7" i="15"/>
  <c r="BA22" i="15"/>
  <c r="BE19" i="15"/>
  <c r="AL1" i="15"/>
  <c r="AL7" i="15" s="1"/>
  <c r="BE8" i="15"/>
  <c r="BA12" i="15"/>
  <c r="BE17" i="15"/>
  <c r="BA11" i="15"/>
  <c r="BC15" i="15"/>
  <c r="BC14" i="15"/>
  <c r="BC8" i="15"/>
  <c r="BC19" i="15"/>
  <c r="BC11" i="15"/>
  <c r="BC6" i="15"/>
  <c r="BC12" i="15"/>
  <c r="BC10" i="15"/>
  <c r="BC17" i="15"/>
  <c r="BC22" i="15"/>
  <c r="BC16" i="15"/>
  <c r="BA10" i="15"/>
  <c r="BC18" i="15"/>
  <c r="BA16" i="15"/>
  <c r="BC20" i="15"/>
  <c r="BC21" i="15"/>
  <c r="BD15" i="15"/>
  <c r="BC9" i="15"/>
  <c r="BF20" i="15"/>
  <c r="BB17" i="15"/>
  <c r="BF13" i="15"/>
  <c r="BE6" i="15"/>
  <c r="BF9" i="15"/>
  <c r="BF16" i="15"/>
  <c r="BB6" i="15"/>
  <c r="BB13" i="15"/>
  <c r="BF19" i="15"/>
  <c r="BA9" i="15"/>
  <c r="BA6" i="15"/>
  <c r="BB12" i="15"/>
  <c r="BB16" i="15"/>
  <c r="BF22" i="15"/>
  <c r="BF8" i="15"/>
  <c r="BF5" i="15"/>
  <c r="BB19" i="15"/>
  <c r="BF15" i="15"/>
  <c r="BB11" i="15"/>
  <c r="BF18" i="15"/>
  <c r="BB8" i="15"/>
  <c r="BA8" i="15"/>
  <c r="BB22" i="15"/>
  <c r="BF21" i="15"/>
  <c r="BB15" i="15"/>
  <c r="BE21" i="15"/>
  <c r="BA18" i="15"/>
  <c r="BA15" i="15"/>
  <c r="BE10" i="15"/>
  <c r="BF17" i="15"/>
  <c r="BF14" i="15"/>
  <c r="BE7" i="15"/>
  <c r="AF1" i="15"/>
  <c r="AE20" i="15" s="1"/>
  <c r="BD10" i="15"/>
  <c r="AZ4" i="15"/>
  <c r="AZ13" i="15"/>
  <c r="BD21" i="15"/>
  <c r="BD12" i="15"/>
  <c r="BD8" i="15"/>
  <c r="BD6" i="15"/>
  <c r="AX3" i="15"/>
  <c r="AZ10" i="15"/>
  <c r="AZ17" i="15"/>
  <c r="BD17" i="15"/>
  <c r="AZ21" i="15"/>
  <c r="AZ12" i="15"/>
  <c r="AZ8" i="15"/>
  <c r="AZ6" i="15"/>
  <c r="AZ19" i="15"/>
  <c r="BD14" i="15"/>
  <c r="BE22" i="15"/>
  <c r="BE20" i="15"/>
  <c r="BE18" i="15"/>
  <c r="BD16" i="15"/>
  <c r="BB14" i="15"/>
  <c r="BD11" i="15"/>
  <c r="BE9" i="15"/>
  <c r="BD7" i="15"/>
  <c r="BD5" i="15"/>
  <c r="BD20" i="15"/>
  <c r="AZ14" i="15"/>
  <c r="BB20" i="15"/>
  <c r="BB18" i="15"/>
  <c r="BB9" i="15"/>
  <c r="BC7" i="15"/>
  <c r="BC5" i="15"/>
  <c r="BD18" i="15"/>
  <c r="BD9" i="15"/>
  <c r="AZ16" i="15"/>
  <c r="BB5" i="15"/>
  <c r="BD19" i="15"/>
  <c r="AZ15" i="15"/>
  <c r="BD22" i="15"/>
  <c r="BD13" i="15"/>
  <c r="AZ11" i="15"/>
  <c r="BB7" i="15"/>
  <c r="AZ22" i="15"/>
  <c r="AZ20" i="15"/>
  <c r="AZ18" i="15"/>
  <c r="BC13" i="15"/>
  <c r="AZ9" i="15"/>
  <c r="BA7" i="15"/>
  <c r="AZ5" i="15"/>
  <c r="BF7" i="15"/>
  <c r="BF6" i="15"/>
  <c r="AY18" i="15"/>
  <c r="AY16" i="15"/>
  <c r="AY15" i="15"/>
  <c r="AY14" i="15"/>
  <c r="AY13" i="15"/>
  <c r="AY12" i="15"/>
  <c r="AY11" i="15"/>
  <c r="BE5" i="15"/>
  <c r="BF4" i="15"/>
  <c r="AY21" i="15"/>
  <c r="AY17" i="15"/>
  <c r="AX21" i="15"/>
  <c r="AX19" i="15"/>
  <c r="AX17" i="15"/>
  <c r="AX15" i="15"/>
  <c r="AX14" i="15"/>
  <c r="AX13" i="15"/>
  <c r="AX12" i="15"/>
  <c r="AX11" i="15"/>
  <c r="AY10" i="15"/>
  <c r="BE4" i="15"/>
  <c r="BF3" i="15"/>
  <c r="AY19" i="15"/>
  <c r="AX22" i="15"/>
  <c r="AX20" i="15"/>
  <c r="AX18" i="15"/>
  <c r="AX16" i="15"/>
  <c r="AX10" i="15"/>
  <c r="AY9" i="15"/>
  <c r="BD4" i="15"/>
  <c r="BE3" i="15"/>
  <c r="AY20" i="15"/>
  <c r="AX9" i="15"/>
  <c r="AY8" i="15"/>
  <c r="BC4" i="15"/>
  <c r="AY22" i="15"/>
  <c r="AX8" i="15"/>
  <c r="AY7" i="15"/>
  <c r="BA5" i="15"/>
  <c r="BB4" i="15"/>
  <c r="AX7" i="15"/>
  <c r="AY6" i="15"/>
  <c r="BA4" i="15"/>
  <c r="AX6" i="15"/>
  <c r="AY5" i="15"/>
  <c r="BF12" i="15"/>
  <c r="BF11" i="15"/>
  <c r="AX5" i="15"/>
  <c r="AY4" i="15"/>
  <c r="BE16" i="15"/>
  <c r="BE15" i="15"/>
  <c r="BE14" i="15"/>
  <c r="BE13" i="15"/>
  <c r="BE12" i="15"/>
  <c r="BF73" i="15" l="1"/>
  <c r="AL4" i="15"/>
  <c r="AK4" i="15"/>
  <c r="AK18" i="15"/>
  <c r="AK19" i="15"/>
  <c r="AE4" i="15"/>
  <c r="AF3" i="15"/>
  <c r="AK7" i="15"/>
  <c r="AK16" i="15"/>
  <c r="AE8" i="15"/>
  <c r="BD49" i="15"/>
  <c r="AL5" i="15"/>
  <c r="AS1" i="15"/>
  <c r="AL18" i="15"/>
  <c r="AL17" i="15"/>
  <c r="AK13" i="15"/>
  <c r="AE13" i="15"/>
  <c r="AL21" i="15"/>
  <c r="AK14" i="15"/>
  <c r="AL16" i="15"/>
  <c r="AK12" i="15"/>
  <c r="AF11" i="15"/>
  <c r="AK17" i="15"/>
  <c r="AF19" i="15"/>
  <c r="AL11" i="15"/>
  <c r="AK11" i="15"/>
  <c r="AK15" i="15"/>
  <c r="AF17" i="15"/>
  <c r="AL14" i="15"/>
  <c r="AL13" i="15"/>
  <c r="AK10" i="15"/>
  <c r="AL12" i="15"/>
  <c r="AL6" i="15"/>
  <c r="AW48" i="15"/>
  <c r="AL15" i="15"/>
  <c r="AL22" i="15"/>
  <c r="AK8" i="15"/>
  <c r="AK5" i="15"/>
  <c r="AL20" i="15"/>
  <c r="BC49" i="15"/>
  <c r="BN28" i="15"/>
  <c r="BM28" i="15"/>
  <c r="AV49" i="15"/>
  <c r="BE49" i="15"/>
  <c r="AU73" i="15"/>
  <c r="AW73" i="15"/>
  <c r="BB73" i="15"/>
  <c r="BF49" i="15"/>
  <c r="AX73" i="15"/>
  <c r="AL10" i="15"/>
  <c r="AL3" i="15"/>
  <c r="BW30" i="15"/>
  <c r="BG49" i="15"/>
  <c r="AY73" i="15"/>
  <c r="AZ73" i="15"/>
  <c r="AV73" i="15"/>
  <c r="BB49" i="15"/>
  <c r="BC73" i="15"/>
  <c r="AK22" i="15"/>
  <c r="AL9" i="15"/>
  <c r="AF20" i="15"/>
  <c r="BQ28" i="15"/>
  <c r="BP28" i="15"/>
  <c r="AU48" i="15"/>
  <c r="AK21" i="15"/>
  <c r="AK9" i="15"/>
  <c r="AE21" i="15"/>
  <c r="AX49" i="15"/>
  <c r="BD73" i="15"/>
  <c r="AK6" i="15"/>
  <c r="AK20" i="15"/>
  <c r="AL8" i="15"/>
  <c r="AE11" i="15"/>
  <c r="BE73" i="15"/>
  <c r="AE12" i="15"/>
  <c r="AF16" i="15"/>
  <c r="AF10" i="15"/>
  <c r="AF7" i="15"/>
  <c r="AF15" i="15"/>
  <c r="AF22" i="15"/>
  <c r="AE7" i="15"/>
  <c r="AF14" i="15"/>
  <c r="AF21" i="15"/>
  <c r="AF6" i="15"/>
  <c r="AF13" i="15"/>
  <c r="AE22" i="15"/>
  <c r="AE6" i="15"/>
  <c r="AF12" i="15"/>
  <c r="AE18" i="15"/>
  <c r="AF5" i="15"/>
  <c r="AF18" i="15"/>
  <c r="AE5" i="15"/>
  <c r="AE19" i="15"/>
  <c r="AK3" i="15"/>
  <c r="AL19" i="15"/>
  <c r="AF4" i="15"/>
  <c r="AE16" i="15"/>
  <c r="AE10" i="15"/>
  <c r="AE3" i="15"/>
  <c r="AE15" i="15"/>
  <c r="AF9" i="15"/>
  <c r="AF8" i="15"/>
  <c r="AE14" i="15"/>
  <c r="AE9" i="15"/>
  <c r="AE17" i="15"/>
  <c r="AS3" i="15" l="1"/>
  <c r="AS4" i="15"/>
  <c r="AS21" i="15"/>
  <c r="AS20" i="15"/>
  <c r="AS17" i="15"/>
  <c r="AS8" i="15"/>
  <c r="AS9" i="15"/>
  <c r="AS6" i="15"/>
  <c r="AS14" i="15"/>
  <c r="AS10" i="15"/>
  <c r="AS12" i="15"/>
  <c r="AS16" i="15"/>
  <c r="AS13" i="15"/>
  <c r="AS22" i="15"/>
  <c r="AS19" i="15"/>
  <c r="AS7" i="15"/>
  <c r="AS5" i="15"/>
  <c r="AS15" i="15"/>
  <c r="AS18" i="15"/>
  <c r="AS11" i="15"/>
  <c r="AR15" i="15"/>
  <c r="AR8" i="15"/>
  <c r="AR20" i="15"/>
  <c r="AR12" i="15"/>
  <c r="AR11" i="15"/>
  <c r="AR19" i="15"/>
  <c r="AR14" i="15"/>
  <c r="AR16" i="15"/>
  <c r="AR18" i="15"/>
  <c r="AR5" i="15"/>
  <c r="AR22" i="15"/>
  <c r="AR21" i="15"/>
  <c r="AR6" i="15"/>
  <c r="AR10" i="15"/>
  <c r="AR13" i="15"/>
  <c r="AR17" i="15"/>
  <c r="AR3" i="15"/>
  <c r="AR9" i="15"/>
  <c r="AR4" i="15"/>
  <c r="AR7" i="15"/>
  <c r="H1" i="13" l="1"/>
  <c r="B10" i="13" s="1"/>
  <c r="H3" i="13"/>
  <c r="AT94" i="15" l="1"/>
  <c r="AT95" i="15"/>
  <c r="AT96" i="15"/>
  <c r="AT97" i="15"/>
  <c r="AT98" i="15"/>
  <c r="AT99" i="15"/>
  <c r="AT100" i="15"/>
  <c r="AT101" i="15"/>
  <c r="AT102" i="15"/>
  <c r="AT103" i="15"/>
  <c r="AT104" i="15"/>
  <c r="AT105" i="15"/>
  <c r="AT106" i="15"/>
  <c r="AT107" i="15"/>
  <c r="AT108" i="15"/>
  <c r="AT109" i="15"/>
  <c r="AT110" i="15"/>
  <c r="AT111" i="15"/>
  <c r="AT112" i="15"/>
  <c r="AT113" i="15"/>
  <c r="AT114" i="15"/>
  <c r="AT115" i="15"/>
  <c r="AT116" i="15"/>
  <c r="AT117" i="15"/>
  <c r="AT118" i="15"/>
  <c r="AT119" i="15"/>
  <c r="AT120" i="15"/>
  <c r="AT121" i="15"/>
  <c r="AT122" i="15"/>
  <c r="AT123" i="15"/>
  <c r="AT124" i="15"/>
  <c r="AT125" i="15"/>
  <c r="AT126" i="15"/>
  <c r="AT127" i="15"/>
  <c r="AT128" i="15"/>
  <c r="AT129" i="15"/>
  <c r="AT130" i="15"/>
  <c r="AT131" i="15"/>
  <c r="AT132" i="15"/>
  <c r="AT133" i="15"/>
  <c r="AT134" i="15"/>
  <c r="AT135" i="15"/>
  <c r="AT136" i="15"/>
  <c r="AT137" i="15"/>
  <c r="AT138" i="15"/>
  <c r="AT139" i="15"/>
  <c r="AT140" i="15"/>
  <c r="AT141" i="15"/>
  <c r="AT142" i="15"/>
  <c r="AT143" i="15"/>
  <c r="AT144" i="15"/>
  <c r="AT145" i="15"/>
  <c r="AT146" i="15"/>
  <c r="AT147" i="15"/>
  <c r="AT148" i="15"/>
  <c r="AT149" i="15"/>
  <c r="AT150" i="15"/>
  <c r="AT151" i="15"/>
  <c r="AT152" i="15"/>
  <c r="AT153" i="15"/>
  <c r="AT154" i="15"/>
  <c r="AT155" i="15"/>
  <c r="AT156" i="15"/>
  <c r="AT157" i="15"/>
  <c r="AT158" i="15"/>
  <c r="AT159" i="15"/>
  <c r="AT160" i="15"/>
  <c r="AT161" i="15"/>
  <c r="AT162" i="15"/>
  <c r="AT163" i="15"/>
  <c r="AT164" i="15"/>
  <c r="AT165" i="15"/>
  <c r="AT166" i="15"/>
  <c r="AT167" i="15"/>
  <c r="AT168" i="15"/>
  <c r="AT169" i="15"/>
  <c r="AT170" i="15"/>
  <c r="AT171" i="15"/>
  <c r="AT172" i="15"/>
  <c r="AT173" i="15"/>
  <c r="AT174" i="15"/>
  <c r="AT175" i="15"/>
  <c r="AT176" i="15"/>
  <c r="AT177" i="15"/>
  <c r="AT178" i="15"/>
  <c r="AT179" i="15"/>
  <c r="AT180" i="15"/>
  <c r="AT181" i="15"/>
  <c r="AT182" i="15"/>
  <c r="AT183" i="15"/>
  <c r="AT184" i="15"/>
  <c r="AT185" i="15"/>
  <c r="AT186" i="15"/>
  <c r="AT187" i="15"/>
  <c r="AT188" i="15"/>
  <c r="AT189" i="15"/>
  <c r="AT190" i="15"/>
  <c r="AT191" i="15"/>
  <c r="AT192" i="15"/>
  <c r="AT193" i="15"/>
  <c r="AT194" i="15"/>
  <c r="AT195" i="15"/>
  <c r="AT196" i="15"/>
  <c r="AT197" i="15"/>
  <c r="AT198" i="15"/>
  <c r="AT199" i="15"/>
  <c r="AT200" i="15"/>
  <c r="AT201" i="15"/>
  <c r="AT202" i="15"/>
  <c r="AT203" i="15"/>
  <c r="AT204" i="15"/>
  <c r="AT205" i="15"/>
  <c r="AT206" i="15"/>
  <c r="AT207" i="15"/>
  <c r="AT208" i="15"/>
  <c r="AT209" i="15"/>
  <c r="AT210" i="15"/>
  <c r="AT211" i="15"/>
  <c r="AT212" i="15"/>
  <c r="AT213" i="15"/>
  <c r="AT214" i="15"/>
  <c r="AT215" i="15"/>
  <c r="AT216" i="15"/>
  <c r="AT217" i="15"/>
  <c r="AT218" i="15"/>
  <c r="AT219" i="15"/>
  <c r="AT220" i="15"/>
  <c r="AT221" i="15"/>
  <c r="AT222" i="15"/>
  <c r="AT223" i="15"/>
  <c r="AT224" i="15"/>
  <c r="AT225" i="15"/>
  <c r="AT226" i="15"/>
  <c r="AT227" i="15"/>
  <c r="AT228" i="15"/>
  <c r="AT229" i="15"/>
  <c r="AT230" i="15"/>
  <c r="AT231" i="15"/>
  <c r="AT232" i="15"/>
  <c r="AT233" i="15"/>
  <c r="AT234" i="15"/>
  <c r="AT235" i="15"/>
  <c r="AT236" i="15"/>
  <c r="AT237" i="15"/>
  <c r="AT238" i="15"/>
  <c r="AT239" i="15"/>
  <c r="AT240" i="15"/>
  <c r="AT241" i="15"/>
  <c r="AT242" i="15"/>
  <c r="AT243" i="15"/>
  <c r="AT244" i="15"/>
  <c r="AT245" i="15"/>
  <c r="AT246" i="15"/>
  <c r="AT247" i="15"/>
  <c r="AT248" i="15"/>
  <c r="AT249" i="15"/>
  <c r="AT250" i="15"/>
  <c r="AT251" i="15"/>
  <c r="AT252" i="15"/>
  <c r="AT253" i="15"/>
  <c r="AT254" i="15"/>
  <c r="AT255" i="15"/>
  <c r="AT256" i="15"/>
  <c r="AT257" i="15"/>
  <c r="AT258" i="15"/>
  <c r="AT259" i="15"/>
  <c r="AT260" i="15"/>
  <c r="AT261" i="15"/>
  <c r="AT262" i="15"/>
  <c r="AT263" i="15"/>
  <c r="AT264" i="15"/>
  <c r="AT265" i="15"/>
  <c r="AT266" i="15"/>
  <c r="AT267" i="15"/>
  <c r="AT268" i="15"/>
  <c r="AT269" i="15"/>
  <c r="AT270" i="15"/>
  <c r="AT271" i="15"/>
  <c r="AT272" i="15"/>
  <c r="AT273" i="15"/>
  <c r="AT274" i="15"/>
  <c r="AT275" i="15"/>
  <c r="AT276" i="15"/>
  <c r="AT277" i="15"/>
  <c r="AT278" i="15"/>
  <c r="AT279" i="15"/>
  <c r="AT280" i="15"/>
  <c r="AT281" i="15"/>
  <c r="AT282" i="15"/>
  <c r="AT283" i="15"/>
  <c r="AT284" i="15"/>
  <c r="AT285" i="15"/>
  <c r="AT286" i="15"/>
  <c r="AT287" i="15"/>
  <c r="AT288" i="15"/>
  <c r="AT289" i="15"/>
  <c r="AT290" i="15"/>
  <c r="AT291" i="15"/>
  <c r="AT292" i="15"/>
  <c r="AT293" i="15"/>
  <c r="AT294" i="15"/>
  <c r="AT295" i="15"/>
  <c r="AT296" i="15"/>
  <c r="AT297" i="15"/>
  <c r="AT298" i="15"/>
  <c r="AT299" i="15"/>
  <c r="AT300" i="15"/>
  <c r="AT301" i="15"/>
  <c r="AT302" i="15"/>
  <c r="AT303" i="15"/>
  <c r="AT304" i="15"/>
  <c r="AT305" i="15"/>
  <c r="AT306" i="15"/>
  <c r="AT307" i="15"/>
  <c r="AT308" i="15"/>
  <c r="AT309" i="15"/>
  <c r="AT310" i="15"/>
  <c r="AT311" i="15"/>
  <c r="AT312" i="15"/>
  <c r="AT313" i="15"/>
  <c r="AT314" i="15"/>
  <c r="AT315" i="15"/>
  <c r="AT316" i="15"/>
  <c r="AT317" i="15"/>
  <c r="AT318" i="15"/>
  <c r="AT319" i="15"/>
  <c r="AT320" i="15"/>
  <c r="AT321" i="15"/>
  <c r="AT322" i="15"/>
  <c r="AT323" i="15"/>
  <c r="AT324" i="15"/>
  <c r="AT325" i="15"/>
  <c r="AT326" i="15"/>
  <c r="AT327" i="15"/>
  <c r="AT328" i="15"/>
  <c r="AT329" i="15"/>
  <c r="AT330" i="15"/>
  <c r="AT331" i="15"/>
  <c r="AT332" i="15"/>
  <c r="AT333" i="15"/>
  <c r="AT334" i="15"/>
  <c r="AT335" i="15"/>
  <c r="AT336" i="15"/>
  <c r="AT337" i="15"/>
  <c r="AT338" i="15"/>
  <c r="AT339" i="15"/>
  <c r="AT340" i="15"/>
  <c r="AT341" i="15"/>
  <c r="AT342" i="15"/>
  <c r="AT343" i="15"/>
  <c r="AT344" i="15"/>
  <c r="AT345" i="15"/>
  <c r="AT346" i="15"/>
  <c r="AT347" i="15"/>
  <c r="AT348" i="15"/>
  <c r="AT349" i="15"/>
  <c r="AT350" i="15"/>
  <c r="AT351" i="15"/>
  <c r="AT352" i="15"/>
  <c r="AT353" i="15"/>
  <c r="AT354" i="15"/>
  <c r="AT355" i="15"/>
  <c r="AT356" i="15"/>
  <c r="AT357" i="15"/>
  <c r="AT358" i="15"/>
  <c r="AT359" i="15"/>
  <c r="AT360" i="15"/>
  <c r="AT361" i="15"/>
  <c r="AT362" i="15"/>
  <c r="AT363" i="15"/>
  <c r="AT364" i="15"/>
  <c r="AT365" i="15"/>
  <c r="AT366" i="15"/>
  <c r="AT367" i="15"/>
  <c r="AT368" i="15"/>
  <c r="AT369" i="15"/>
  <c r="AT370" i="15"/>
  <c r="AT371" i="15"/>
  <c r="AT372" i="15"/>
  <c r="AT373" i="15"/>
  <c r="AT374" i="15"/>
  <c r="AT375" i="15"/>
  <c r="AT376" i="15"/>
  <c r="AT377" i="15"/>
  <c r="AT378" i="15"/>
  <c r="AT379" i="15"/>
  <c r="AT380" i="15"/>
  <c r="AT381" i="15"/>
  <c r="AT382" i="15"/>
  <c r="AT383" i="15"/>
  <c r="AT384" i="15"/>
  <c r="AT385" i="15"/>
  <c r="AT386" i="15"/>
  <c r="AT387" i="15"/>
  <c r="AT388" i="15"/>
  <c r="AT389" i="15"/>
  <c r="AT390" i="15"/>
  <c r="AT391" i="15"/>
  <c r="AT392" i="15"/>
  <c r="AT393" i="15"/>
  <c r="AT394" i="15"/>
  <c r="AT395" i="15"/>
  <c r="AT396" i="15"/>
  <c r="AT397" i="15"/>
  <c r="AT398" i="15"/>
  <c r="AT399" i="15"/>
  <c r="AT400" i="15"/>
  <c r="AT401" i="15"/>
  <c r="AT402" i="15"/>
  <c r="AT403" i="15"/>
  <c r="AT404" i="15"/>
  <c r="AT405" i="15"/>
  <c r="AT406" i="15"/>
  <c r="AT407" i="15"/>
  <c r="AT408" i="15"/>
  <c r="AT409" i="15"/>
  <c r="AT410" i="15"/>
  <c r="AT411" i="15"/>
  <c r="AT412" i="15"/>
  <c r="AT413" i="15"/>
  <c r="AT414" i="15"/>
  <c r="AT415" i="15"/>
  <c r="AT416" i="15"/>
  <c r="AT417" i="15"/>
  <c r="AT418" i="15"/>
  <c r="AT419" i="15"/>
  <c r="AT420" i="15"/>
  <c r="AT421" i="15"/>
  <c r="AT422" i="15"/>
  <c r="AT423" i="15"/>
  <c r="AT424" i="15"/>
  <c r="AT425" i="15"/>
  <c r="AT426" i="15"/>
  <c r="AT427" i="15"/>
  <c r="AT428" i="15"/>
  <c r="AT429" i="15"/>
  <c r="AT430" i="15"/>
  <c r="AT431" i="15"/>
  <c r="AT432" i="15"/>
  <c r="AT433" i="15"/>
  <c r="AT434" i="15"/>
  <c r="AT435" i="15"/>
  <c r="AT436" i="15"/>
  <c r="AT437" i="15"/>
  <c r="AT438" i="15"/>
  <c r="AT439" i="15"/>
  <c r="AT440" i="15"/>
  <c r="AT441" i="15"/>
  <c r="AT442" i="15"/>
  <c r="AT443" i="15"/>
  <c r="AT444" i="15"/>
  <c r="AT445" i="15"/>
  <c r="AT446" i="15"/>
  <c r="AT447" i="15"/>
  <c r="AT448" i="15"/>
  <c r="AT449" i="15"/>
  <c r="AT450" i="15"/>
  <c r="AT451" i="15"/>
  <c r="AT452" i="15"/>
  <c r="AT453" i="15"/>
  <c r="AT454" i="15"/>
  <c r="AT455" i="15"/>
  <c r="AT456" i="15"/>
  <c r="AT457" i="15"/>
  <c r="AT458" i="15"/>
  <c r="AT459" i="15"/>
  <c r="AT460" i="15"/>
  <c r="AT461" i="15"/>
  <c r="AT462" i="15"/>
  <c r="AT463" i="15"/>
  <c r="AT464" i="15"/>
  <c r="AT465" i="15"/>
  <c r="AT466" i="15"/>
  <c r="AT467" i="15"/>
  <c r="AT468" i="15"/>
  <c r="AT469" i="15"/>
  <c r="AT470" i="15"/>
  <c r="AT471" i="15"/>
  <c r="AT472" i="15"/>
  <c r="AT473" i="15"/>
  <c r="AT474" i="15"/>
  <c r="AT475" i="15"/>
  <c r="AT476" i="15"/>
  <c r="AT477" i="15"/>
  <c r="AT478" i="15"/>
  <c r="AT479" i="15"/>
  <c r="AT480" i="15"/>
  <c r="AT481" i="15"/>
  <c r="AT482" i="15"/>
  <c r="AT483" i="15"/>
  <c r="AT484" i="15"/>
  <c r="AT485" i="15"/>
  <c r="AT486" i="15"/>
  <c r="AT487" i="15"/>
  <c r="AT488" i="15"/>
  <c r="AT489" i="15"/>
  <c r="AT490" i="15"/>
  <c r="AT491" i="15"/>
  <c r="AT492" i="15"/>
  <c r="AT493" i="15"/>
  <c r="AT494" i="15"/>
  <c r="AT495" i="15"/>
  <c r="AT496" i="15"/>
  <c r="AT497" i="15"/>
  <c r="AT498" i="15"/>
  <c r="AT499" i="15"/>
  <c r="AT500" i="15"/>
  <c r="AT501" i="15"/>
  <c r="AT502" i="15"/>
  <c r="AT503" i="15"/>
  <c r="AT504" i="15"/>
  <c r="AT505" i="15"/>
  <c r="AT506" i="15"/>
  <c r="AT507" i="15"/>
  <c r="AT508" i="15"/>
  <c r="AT509" i="15"/>
  <c r="AT510" i="15"/>
  <c r="AT511" i="15"/>
  <c r="AT512" i="15"/>
  <c r="AT513" i="15"/>
  <c r="AT514" i="15"/>
  <c r="AT515" i="15"/>
  <c r="AT516" i="15"/>
  <c r="AT517" i="15"/>
  <c r="AT518" i="15"/>
  <c r="AT519" i="15"/>
  <c r="AT520" i="15"/>
  <c r="AT521" i="15"/>
  <c r="AT522" i="15"/>
  <c r="AT523" i="15"/>
  <c r="AT524" i="15"/>
  <c r="AT525" i="15"/>
  <c r="AT526" i="15"/>
  <c r="AT527" i="15"/>
  <c r="AT528" i="15"/>
  <c r="AT529" i="15"/>
  <c r="AT530" i="15"/>
  <c r="AT531" i="15"/>
  <c r="AT532" i="15"/>
  <c r="AT533" i="15"/>
  <c r="AT534" i="15"/>
  <c r="AT535" i="15"/>
  <c r="AT536" i="15"/>
  <c r="AT537" i="15"/>
  <c r="AT538" i="15"/>
  <c r="AT539" i="15"/>
  <c r="AT540" i="15"/>
  <c r="AT541" i="15"/>
  <c r="AT542" i="15"/>
  <c r="AT543" i="15"/>
  <c r="AT544" i="15"/>
  <c r="AT545" i="15"/>
  <c r="AT546" i="15"/>
  <c r="AT547" i="15"/>
  <c r="AT548" i="15"/>
  <c r="AT549" i="15"/>
  <c r="AT550" i="15"/>
  <c r="AT551" i="15"/>
  <c r="AT552" i="15"/>
  <c r="AT553" i="15"/>
  <c r="AT554" i="15"/>
  <c r="AT555" i="15"/>
  <c r="AT556" i="15"/>
  <c r="AT557" i="15"/>
  <c r="AT558" i="15"/>
  <c r="AT559" i="15"/>
  <c r="AT560" i="15"/>
  <c r="AT561" i="15"/>
  <c r="AT562" i="15"/>
  <c r="AT563" i="15"/>
  <c r="AT564" i="15"/>
  <c r="AT565" i="15"/>
  <c r="AT566" i="15"/>
  <c r="AT567" i="15"/>
  <c r="AT568" i="15"/>
  <c r="AT569" i="15"/>
  <c r="AT570" i="15"/>
  <c r="AT571" i="15"/>
  <c r="AT572" i="15"/>
  <c r="AT573" i="15"/>
  <c r="AT574" i="15"/>
  <c r="AT575" i="15"/>
  <c r="AT576" i="15"/>
  <c r="AT577" i="15"/>
  <c r="AT578" i="15"/>
  <c r="AT579" i="15"/>
  <c r="AT580" i="15"/>
  <c r="AT581" i="15"/>
  <c r="AT582" i="15"/>
  <c r="AT583" i="15"/>
  <c r="AT584" i="15"/>
  <c r="AT585" i="15"/>
  <c r="AT586" i="15"/>
  <c r="AT587" i="15"/>
  <c r="AT588" i="15"/>
  <c r="AT589" i="15"/>
  <c r="AT590" i="15"/>
  <c r="AT591" i="15"/>
  <c r="AT592" i="15"/>
  <c r="AT593" i="15"/>
  <c r="AT594" i="15"/>
  <c r="AT595" i="15"/>
  <c r="AT596" i="15"/>
  <c r="AT597" i="15"/>
  <c r="AT598" i="15"/>
  <c r="AT599" i="15"/>
  <c r="AT600" i="15"/>
  <c r="AT601" i="15"/>
  <c r="AT602" i="15"/>
  <c r="AT603" i="15"/>
  <c r="AT604" i="15"/>
  <c r="AT605" i="15"/>
  <c r="AT606" i="15"/>
  <c r="AT607" i="15"/>
  <c r="AT608" i="15"/>
  <c r="AT609" i="15"/>
  <c r="AT610" i="15"/>
  <c r="AT611" i="15"/>
  <c r="AT612" i="15"/>
  <c r="AT613" i="15"/>
  <c r="AT614" i="15"/>
  <c r="AT615" i="15"/>
  <c r="AT616" i="15"/>
  <c r="AT617" i="15"/>
  <c r="AT618" i="15"/>
  <c r="AT619" i="15"/>
  <c r="AT620" i="15"/>
  <c r="AT621" i="15"/>
  <c r="AT622" i="15"/>
  <c r="AT623" i="15"/>
  <c r="AT624" i="15"/>
  <c r="AT625" i="15"/>
  <c r="AT626" i="15"/>
  <c r="AT627" i="15"/>
  <c r="AT628" i="15"/>
  <c r="AT629" i="15"/>
  <c r="AT630" i="15"/>
  <c r="AT631" i="15"/>
  <c r="AT632" i="15"/>
  <c r="AT633" i="15"/>
  <c r="AT634" i="15"/>
  <c r="AT635" i="15"/>
  <c r="AT636" i="15"/>
  <c r="AT637" i="15"/>
  <c r="AT638" i="15"/>
  <c r="AT639" i="15"/>
  <c r="AT640" i="15"/>
  <c r="AT641" i="15"/>
  <c r="AT642" i="15"/>
  <c r="AT643" i="15"/>
  <c r="AT644" i="15"/>
  <c r="AT645" i="15"/>
  <c r="AT646" i="15"/>
  <c r="AT647" i="15"/>
  <c r="AT648" i="15"/>
  <c r="AT649" i="15"/>
  <c r="AT650" i="15"/>
  <c r="AT651" i="15"/>
  <c r="AT652" i="15"/>
  <c r="AT653" i="15"/>
  <c r="AT654" i="15"/>
  <c r="AT655" i="15"/>
  <c r="AT656" i="15"/>
  <c r="AT657" i="15"/>
  <c r="AT658" i="15"/>
  <c r="AT659" i="15"/>
  <c r="AT660" i="15"/>
  <c r="AT661" i="15"/>
  <c r="AT662" i="15"/>
  <c r="AT663" i="15"/>
  <c r="AT664" i="15"/>
  <c r="AT665" i="15"/>
  <c r="AT666" i="15"/>
  <c r="AT667" i="15"/>
  <c r="AT668" i="15"/>
  <c r="AT669" i="15"/>
  <c r="AT670" i="15"/>
  <c r="AT671" i="15"/>
  <c r="AT672" i="15"/>
  <c r="AT673" i="15"/>
  <c r="AT674" i="15"/>
  <c r="AT675" i="15"/>
  <c r="AT676" i="15"/>
  <c r="AT677" i="15"/>
  <c r="AT678" i="15"/>
  <c r="AT679" i="15"/>
  <c r="AT680" i="15"/>
  <c r="AT681" i="15"/>
  <c r="AT682" i="15"/>
  <c r="AT683" i="15"/>
  <c r="AT684" i="15"/>
  <c r="AT685" i="15"/>
  <c r="AT686" i="15"/>
  <c r="AT687" i="15"/>
  <c r="AT688" i="15"/>
  <c r="AT689" i="15"/>
  <c r="AT690" i="15"/>
  <c r="AT691" i="15"/>
  <c r="AT692" i="15"/>
  <c r="AT693" i="15"/>
  <c r="AT694" i="15"/>
  <c r="AT695" i="15"/>
  <c r="AT696" i="15"/>
  <c r="AT697" i="15"/>
  <c r="AT698" i="15"/>
  <c r="AT699" i="15"/>
  <c r="AT700" i="15"/>
  <c r="AT701" i="15"/>
  <c r="AT702" i="15"/>
  <c r="AT703" i="15"/>
  <c r="AT704" i="15"/>
  <c r="AT705" i="15"/>
  <c r="AT706" i="15"/>
  <c r="AT707" i="15"/>
  <c r="AT708" i="15"/>
  <c r="AT709" i="15"/>
  <c r="AT710" i="15"/>
  <c r="AT711" i="15"/>
  <c r="AT712" i="15"/>
  <c r="AT713" i="15"/>
  <c r="AT714" i="15"/>
  <c r="AT715" i="15"/>
  <c r="AT716" i="15"/>
  <c r="AT717" i="15"/>
  <c r="AT718" i="15"/>
  <c r="AT719" i="15"/>
  <c r="AT720" i="15"/>
  <c r="AT721" i="15"/>
  <c r="AT722" i="15"/>
  <c r="AT723" i="15"/>
  <c r="AT724" i="15"/>
  <c r="AT725" i="15"/>
  <c r="AT726" i="15"/>
  <c r="AT727" i="15"/>
  <c r="AT728" i="15"/>
  <c r="AT729" i="15"/>
  <c r="AT730" i="15"/>
  <c r="AT731" i="15"/>
  <c r="AT732" i="15"/>
  <c r="AT733" i="15"/>
  <c r="AT734" i="15"/>
  <c r="AT735" i="15"/>
  <c r="AT736" i="15"/>
  <c r="AT737" i="15"/>
  <c r="AT738" i="15"/>
  <c r="AT739" i="15"/>
  <c r="AT740" i="15"/>
  <c r="AT741" i="15"/>
  <c r="AT742" i="15"/>
  <c r="AT743" i="15"/>
  <c r="AT744" i="15"/>
  <c r="AT745" i="15"/>
  <c r="AT746" i="15"/>
  <c r="AT747" i="15"/>
  <c r="AT748" i="15"/>
  <c r="AT749" i="15"/>
  <c r="AT750" i="15"/>
  <c r="AT751" i="15"/>
  <c r="AT752" i="15"/>
  <c r="AT753" i="15"/>
  <c r="AT754" i="15"/>
  <c r="AT755" i="15"/>
  <c r="AT756" i="15"/>
  <c r="AT757" i="15"/>
  <c r="AT758" i="15"/>
  <c r="AT759" i="15"/>
  <c r="AT760" i="15"/>
  <c r="AT761" i="15"/>
  <c r="AT762" i="15"/>
  <c r="AT763" i="15"/>
  <c r="AT764" i="15"/>
  <c r="AT765" i="15"/>
  <c r="AT766" i="15"/>
  <c r="AT767" i="15"/>
  <c r="AT768" i="15"/>
  <c r="AT769" i="15"/>
  <c r="AT770" i="15"/>
  <c r="AT771" i="15"/>
  <c r="AT772" i="15"/>
  <c r="AT773" i="15"/>
  <c r="AT774" i="15"/>
  <c r="AT775" i="15"/>
  <c r="AT776" i="15"/>
  <c r="AT777" i="15"/>
  <c r="AT778" i="15"/>
  <c r="AT779" i="15"/>
  <c r="AT780" i="15"/>
  <c r="AT781" i="15"/>
  <c r="AT782" i="15"/>
  <c r="AT783" i="15"/>
  <c r="AT784" i="15"/>
  <c r="AT785" i="15"/>
  <c r="AT786" i="15"/>
  <c r="AT787" i="15"/>
  <c r="AT788" i="15"/>
  <c r="AT789" i="15"/>
  <c r="AT790" i="15"/>
  <c r="AT791" i="15"/>
  <c r="AT792" i="15"/>
  <c r="AT793" i="15"/>
  <c r="AT794" i="15"/>
  <c r="AT795" i="15"/>
  <c r="AT796" i="15"/>
  <c r="AT797" i="15"/>
  <c r="AT798" i="15"/>
  <c r="AT799" i="15"/>
  <c r="AT800" i="15"/>
  <c r="AT801" i="15"/>
  <c r="AT802" i="15"/>
  <c r="AT803" i="15"/>
  <c r="AT804" i="15"/>
  <c r="AT805" i="15"/>
  <c r="AT806" i="15"/>
  <c r="AT807" i="15"/>
  <c r="AT808" i="15"/>
  <c r="AT809" i="15"/>
  <c r="AT810" i="15"/>
  <c r="AT811" i="15"/>
  <c r="AT812" i="15"/>
  <c r="AT813" i="15"/>
  <c r="AT814" i="15"/>
  <c r="AT815" i="15"/>
  <c r="AT816" i="15"/>
  <c r="AT817" i="15"/>
  <c r="AT818" i="15"/>
  <c r="AT819" i="15"/>
  <c r="AT820" i="15"/>
  <c r="AT821" i="15"/>
  <c r="AT822" i="15"/>
  <c r="AT823" i="15"/>
  <c r="AT824" i="15"/>
  <c r="AT825" i="15"/>
  <c r="AT826" i="15"/>
  <c r="AT827" i="15"/>
  <c r="AT828" i="15"/>
  <c r="AT829" i="15"/>
  <c r="AT830" i="15"/>
  <c r="AT831" i="15"/>
  <c r="AT832" i="15"/>
  <c r="AT833" i="15"/>
  <c r="AT834" i="15"/>
  <c r="AT835" i="15"/>
  <c r="AT836" i="15"/>
  <c r="AT837" i="15"/>
  <c r="AT838" i="15"/>
  <c r="AT839" i="15"/>
  <c r="AT840" i="15"/>
  <c r="AT841" i="15"/>
  <c r="AT842" i="15"/>
  <c r="AT843" i="15"/>
  <c r="AT844" i="15"/>
  <c r="AT845" i="15"/>
  <c r="AT846" i="15"/>
  <c r="AT847" i="15"/>
  <c r="AT848" i="15"/>
  <c r="AT849" i="15"/>
  <c r="AT850" i="15"/>
  <c r="AT851" i="15"/>
  <c r="AT852" i="15"/>
  <c r="AT853" i="15"/>
  <c r="AT854" i="15"/>
  <c r="AT855" i="15"/>
  <c r="AT856" i="15"/>
  <c r="AT857" i="15"/>
  <c r="AT858" i="15"/>
  <c r="AT859" i="15"/>
  <c r="AT860" i="15"/>
  <c r="AT861" i="15"/>
  <c r="AT862" i="15"/>
  <c r="AT863" i="15"/>
  <c r="AT864" i="15"/>
  <c r="AT865" i="15"/>
  <c r="AT866" i="15"/>
  <c r="AT867" i="15"/>
  <c r="AT868" i="15"/>
  <c r="AT869" i="15"/>
  <c r="AT870" i="15"/>
  <c r="AT871" i="15"/>
  <c r="AT872" i="15"/>
  <c r="AT873" i="15"/>
  <c r="AT874" i="15"/>
  <c r="AT875" i="15"/>
  <c r="AT876" i="15"/>
  <c r="AT877" i="15"/>
  <c r="AT878" i="15"/>
  <c r="AT879" i="15"/>
  <c r="AT880" i="15"/>
  <c r="AT881" i="15"/>
  <c r="AT882" i="15"/>
  <c r="AT883" i="15"/>
  <c r="AT884" i="15"/>
  <c r="AT885" i="15"/>
  <c r="AT886" i="15"/>
  <c r="AT887" i="15"/>
  <c r="AT888" i="15"/>
  <c r="AT889" i="15"/>
  <c r="AT890" i="15"/>
  <c r="AT891" i="15"/>
  <c r="AT892" i="15"/>
  <c r="AT893" i="15"/>
  <c r="AT894" i="15"/>
  <c r="AT895" i="15"/>
  <c r="AT896" i="15"/>
  <c r="AT897" i="15"/>
  <c r="AT898" i="15"/>
  <c r="AT899" i="15"/>
  <c r="AT900" i="15"/>
  <c r="AT901" i="15"/>
  <c r="AT902" i="15"/>
  <c r="AT903" i="15"/>
  <c r="AT904" i="15"/>
  <c r="AT905" i="15"/>
  <c r="AT906" i="15"/>
  <c r="AT907" i="15"/>
  <c r="AT908" i="15"/>
  <c r="AT909" i="15"/>
  <c r="AT910" i="15"/>
  <c r="AT911" i="15"/>
  <c r="AT912" i="15"/>
  <c r="AT913" i="15"/>
  <c r="AT914" i="15"/>
  <c r="AT915" i="15"/>
  <c r="AT916" i="15"/>
  <c r="AT917" i="15"/>
  <c r="AT918" i="15"/>
  <c r="AT919" i="15"/>
  <c r="AT920" i="15"/>
  <c r="AT921" i="15"/>
  <c r="AT922" i="15"/>
  <c r="AT923" i="15"/>
  <c r="AT924" i="15"/>
  <c r="AT925" i="15"/>
  <c r="AT926" i="15"/>
  <c r="AT927" i="15"/>
  <c r="AT928" i="15"/>
  <c r="AT929" i="15"/>
  <c r="AT930" i="15"/>
  <c r="AT931" i="15"/>
  <c r="AT932" i="15"/>
  <c r="AT933" i="15"/>
  <c r="AT934" i="15"/>
  <c r="AT935" i="15"/>
  <c r="AT936" i="15"/>
  <c r="AT937" i="15"/>
  <c r="AT938" i="15"/>
  <c r="AT939" i="15"/>
  <c r="AT940" i="15"/>
  <c r="AT941" i="15"/>
  <c r="AT942" i="15"/>
  <c r="AT943" i="15"/>
  <c r="AT944" i="15"/>
  <c r="AT945" i="15"/>
  <c r="AT946" i="15"/>
  <c r="AT947" i="15"/>
  <c r="AT948" i="15"/>
  <c r="AT949" i="15"/>
  <c r="AT950" i="15"/>
  <c r="AT951" i="15"/>
  <c r="AT952" i="15"/>
  <c r="AT953" i="15"/>
  <c r="AT954" i="15"/>
  <c r="AT955" i="15"/>
  <c r="AT956" i="15"/>
  <c r="AT957" i="15"/>
  <c r="AT958" i="15"/>
  <c r="AT959" i="15"/>
  <c r="AT960" i="15"/>
  <c r="AT961" i="15"/>
  <c r="AT962" i="15"/>
  <c r="AT963" i="15"/>
  <c r="AT964" i="15"/>
  <c r="AT965" i="15"/>
  <c r="AT966" i="15"/>
  <c r="AT967" i="15"/>
  <c r="AT968" i="15"/>
  <c r="AT969" i="15"/>
  <c r="AT970" i="15"/>
  <c r="AT971" i="15"/>
  <c r="AT972" i="15"/>
  <c r="AT973" i="15"/>
  <c r="AT974" i="15"/>
  <c r="AT975" i="15"/>
  <c r="AT976" i="15"/>
  <c r="AT977" i="15"/>
  <c r="AT978" i="15"/>
  <c r="AT979" i="15"/>
  <c r="AT980" i="15"/>
  <c r="AT981" i="15"/>
  <c r="AT982" i="15"/>
  <c r="AT983" i="15"/>
  <c r="AT984" i="15"/>
  <c r="AT985" i="15"/>
  <c r="AT986" i="15"/>
  <c r="AT987" i="15"/>
  <c r="AT988" i="15"/>
  <c r="AT989" i="15"/>
  <c r="AT990" i="15"/>
  <c r="AT991" i="15"/>
  <c r="AT992" i="15"/>
  <c r="AT993" i="15"/>
  <c r="AT994" i="15"/>
  <c r="AT995" i="15"/>
  <c r="AT996" i="15"/>
  <c r="AT997" i="15"/>
  <c r="AT998" i="15"/>
  <c r="AT999" i="15"/>
  <c r="AT1000" i="15"/>
  <c r="AT1001" i="15"/>
  <c r="AT1002" i="15"/>
  <c r="AT1003" i="15"/>
  <c r="AT1004" i="15"/>
  <c r="AT1005" i="15"/>
  <c r="AT1006" i="15"/>
  <c r="AT1007" i="15"/>
  <c r="AT1008" i="15"/>
  <c r="AT1009" i="15"/>
  <c r="AT1010" i="15"/>
  <c r="AT1011" i="15"/>
  <c r="AT1012" i="15"/>
  <c r="AT1013" i="15"/>
  <c r="AT1014" i="15"/>
  <c r="AT1015" i="15"/>
  <c r="AT1016" i="15"/>
  <c r="AT1017" i="15"/>
  <c r="AT1018" i="15"/>
  <c r="AT1019" i="15"/>
  <c r="AT1020" i="15"/>
  <c r="AT1021" i="15"/>
  <c r="AT1022" i="15"/>
  <c r="AT1023" i="15"/>
  <c r="AT1024" i="15"/>
  <c r="AT1025" i="15"/>
  <c r="AT1026" i="15"/>
  <c r="AT1027" i="15"/>
  <c r="AT1028" i="15"/>
  <c r="AT1029" i="15"/>
  <c r="AT1030" i="15"/>
  <c r="AT1031" i="15"/>
  <c r="AT1032" i="15"/>
  <c r="AT1033" i="15"/>
  <c r="AT1034" i="15"/>
  <c r="AT1035" i="15"/>
  <c r="AT1036" i="15"/>
  <c r="AT1037" i="15"/>
  <c r="AT1038" i="15"/>
  <c r="AT1039" i="15"/>
  <c r="AT1040" i="15"/>
  <c r="AT1041" i="15"/>
  <c r="AT1042" i="15"/>
  <c r="AT1043" i="15"/>
  <c r="AT1044" i="15"/>
  <c r="AT1045" i="15"/>
  <c r="AT1046" i="15"/>
  <c r="AT1047" i="15"/>
  <c r="AT1048" i="15"/>
  <c r="AT1049" i="15"/>
  <c r="AT1050" i="15"/>
  <c r="AT1051" i="15"/>
  <c r="AT1052" i="15"/>
  <c r="AT1053" i="15"/>
  <c r="AT1054" i="15"/>
  <c r="AT1055" i="15"/>
  <c r="AT1056" i="15"/>
  <c r="AT1057" i="15"/>
  <c r="AT1058" i="15"/>
  <c r="AT1059" i="15"/>
  <c r="AT1060" i="15"/>
  <c r="AT1061" i="15"/>
  <c r="AT1062" i="15"/>
  <c r="AT1063" i="15"/>
  <c r="AT1064" i="15"/>
  <c r="AT1065" i="15"/>
  <c r="AT1066" i="15"/>
  <c r="AT1067" i="15"/>
  <c r="AT1068" i="15"/>
  <c r="AT1069" i="15"/>
  <c r="AT1070" i="15"/>
  <c r="AT1071" i="15"/>
  <c r="AT1072" i="15"/>
  <c r="AT1073" i="15"/>
  <c r="AT1074" i="15"/>
  <c r="AT1075" i="15"/>
  <c r="AT1076" i="15"/>
  <c r="AT1077" i="15"/>
  <c r="AT1078" i="15"/>
  <c r="AT1079" i="15"/>
  <c r="AT1080" i="15"/>
  <c r="AT1081" i="15"/>
  <c r="AT1082" i="15"/>
  <c r="AT1083" i="15"/>
  <c r="AT1084" i="15"/>
  <c r="AT1085" i="15"/>
  <c r="AT1086" i="15"/>
  <c r="AT1087" i="15"/>
  <c r="AT1088" i="15"/>
  <c r="AT1089" i="15"/>
  <c r="AT1090" i="15"/>
  <c r="AT1091" i="15"/>
  <c r="AT1092" i="15"/>
  <c r="AT1093" i="15"/>
  <c r="AT93" i="15"/>
  <c r="X2" i="15"/>
  <c r="W2" i="15"/>
  <c r="L3" i="15"/>
  <c r="O3" i="15"/>
  <c r="L4" i="15"/>
  <c r="O4" i="15"/>
  <c r="L5" i="15"/>
  <c r="O5" i="15"/>
  <c r="L6" i="15"/>
  <c r="O6" i="15"/>
  <c r="L7" i="15"/>
  <c r="O7" i="15"/>
  <c r="L8" i="15"/>
  <c r="O8" i="15"/>
  <c r="L9" i="15"/>
  <c r="O9" i="15"/>
  <c r="L10" i="15"/>
  <c r="O10" i="15"/>
  <c r="L11" i="15"/>
  <c r="O11" i="15"/>
  <c r="L12" i="15"/>
  <c r="O12" i="15"/>
  <c r="L13" i="15"/>
  <c r="O13" i="15"/>
  <c r="L14" i="15"/>
  <c r="O14" i="15"/>
  <c r="L15" i="15"/>
  <c r="O15" i="15"/>
  <c r="L16" i="15"/>
  <c r="O16" i="15"/>
  <c r="L17" i="15"/>
  <c r="O17" i="15"/>
  <c r="L18" i="15"/>
  <c r="O18" i="15"/>
  <c r="L19" i="15"/>
  <c r="O19" i="15"/>
  <c r="L20" i="15"/>
  <c r="O20" i="15"/>
  <c r="L21" i="15"/>
  <c r="O21" i="15"/>
  <c r="L22" i="15"/>
  <c r="O22" i="15"/>
  <c r="L23" i="15"/>
  <c r="O23" i="15"/>
  <c r="L24" i="15"/>
  <c r="O24" i="15"/>
  <c r="L25" i="15"/>
  <c r="O25" i="15"/>
  <c r="L26" i="15"/>
  <c r="O26" i="15"/>
  <c r="L27" i="15"/>
  <c r="O27" i="15"/>
  <c r="L28" i="15"/>
  <c r="O28" i="15"/>
  <c r="L29" i="15"/>
  <c r="O29" i="15"/>
  <c r="L30" i="15"/>
  <c r="O30" i="15"/>
  <c r="L31" i="15"/>
  <c r="O31" i="15"/>
  <c r="L32" i="15"/>
  <c r="O32" i="15"/>
  <c r="L33" i="15"/>
  <c r="O33" i="15"/>
  <c r="L34" i="15"/>
  <c r="O34" i="15"/>
  <c r="L35" i="15"/>
  <c r="O35" i="15"/>
  <c r="L36" i="15"/>
  <c r="O36" i="15"/>
  <c r="L37" i="15"/>
  <c r="O37" i="15"/>
  <c r="L38" i="15"/>
  <c r="O38" i="15"/>
  <c r="L39" i="15"/>
  <c r="O39" i="15"/>
  <c r="L40" i="15"/>
  <c r="O40" i="15"/>
  <c r="L41" i="15"/>
  <c r="O41" i="15"/>
  <c r="L42" i="15"/>
  <c r="O42" i="15"/>
  <c r="L43" i="15"/>
  <c r="O43" i="15"/>
  <c r="L44" i="15"/>
  <c r="O44" i="15"/>
  <c r="L45" i="15"/>
  <c r="O45" i="15"/>
  <c r="L46" i="15"/>
  <c r="O46" i="15"/>
  <c r="L47" i="15"/>
  <c r="O47" i="15"/>
  <c r="L48" i="15"/>
  <c r="O48" i="15"/>
  <c r="L49" i="15"/>
  <c r="O49" i="15"/>
  <c r="L50" i="15"/>
  <c r="O50" i="15"/>
  <c r="L51" i="15"/>
  <c r="O51" i="15"/>
  <c r="L52" i="15"/>
  <c r="O52" i="15"/>
  <c r="L53" i="15"/>
  <c r="O53" i="15"/>
  <c r="L54" i="15"/>
  <c r="O54" i="15"/>
  <c r="L55" i="15"/>
  <c r="O55" i="15"/>
  <c r="L56" i="15"/>
  <c r="O56" i="15"/>
  <c r="L57" i="15"/>
  <c r="O57" i="15"/>
  <c r="L58" i="15"/>
  <c r="O58" i="15"/>
  <c r="L59" i="15"/>
  <c r="O59" i="15"/>
  <c r="L60" i="15"/>
  <c r="O60" i="15"/>
  <c r="L61" i="15"/>
  <c r="O61" i="15"/>
  <c r="L62" i="15"/>
  <c r="O62" i="15"/>
  <c r="L63" i="15"/>
  <c r="O63" i="15"/>
  <c r="L64" i="15"/>
  <c r="O64" i="15"/>
  <c r="L65" i="15"/>
  <c r="O65" i="15"/>
  <c r="L66" i="15"/>
  <c r="O66" i="15"/>
  <c r="L67" i="15"/>
  <c r="O67" i="15"/>
  <c r="L68" i="15"/>
  <c r="O68" i="15"/>
  <c r="L69" i="15"/>
  <c r="O69" i="15"/>
  <c r="L70" i="15"/>
  <c r="O70" i="15"/>
  <c r="L71" i="15"/>
  <c r="O71" i="15"/>
  <c r="L72" i="15"/>
  <c r="O72" i="15"/>
  <c r="L73" i="15"/>
  <c r="O73" i="15"/>
  <c r="L74" i="15"/>
  <c r="O74" i="15"/>
  <c r="L75" i="15"/>
  <c r="O75" i="15"/>
  <c r="L76" i="15"/>
  <c r="O76" i="15"/>
  <c r="L77" i="15"/>
  <c r="O77" i="15"/>
  <c r="L78" i="15"/>
  <c r="O78" i="15"/>
  <c r="L79" i="15"/>
  <c r="O79" i="15"/>
  <c r="L80" i="15"/>
  <c r="O80" i="15"/>
  <c r="L81" i="15"/>
  <c r="O81" i="15"/>
  <c r="L82" i="15"/>
  <c r="O82" i="15"/>
  <c r="L83" i="15"/>
  <c r="O83" i="15"/>
  <c r="L84" i="15"/>
  <c r="O84" i="15"/>
  <c r="L85" i="15"/>
  <c r="O85" i="15"/>
  <c r="L86" i="15"/>
  <c r="O86" i="15"/>
  <c r="L87" i="15"/>
  <c r="O87" i="15"/>
  <c r="L88" i="15"/>
  <c r="O88" i="15"/>
  <c r="L89" i="15"/>
  <c r="O89" i="15"/>
  <c r="L90" i="15"/>
  <c r="O90" i="15"/>
  <c r="L91" i="15"/>
  <c r="O91" i="15"/>
  <c r="L92" i="15"/>
  <c r="O92" i="15"/>
  <c r="L93" i="15"/>
  <c r="O93" i="15"/>
  <c r="L94" i="15"/>
  <c r="O94" i="15"/>
  <c r="L95" i="15"/>
  <c r="O95" i="15"/>
  <c r="L96" i="15"/>
  <c r="O96" i="15"/>
  <c r="L97" i="15"/>
  <c r="O97" i="15"/>
  <c r="L98" i="15"/>
  <c r="O98" i="15"/>
  <c r="L99" i="15"/>
  <c r="O99" i="15"/>
  <c r="L100" i="15"/>
  <c r="O100" i="15"/>
  <c r="L101" i="15"/>
  <c r="O101" i="15"/>
  <c r="L102" i="15"/>
  <c r="O102" i="15"/>
  <c r="L103" i="15"/>
  <c r="O103" i="15"/>
  <c r="L104" i="15"/>
  <c r="O104" i="15"/>
  <c r="L105" i="15"/>
  <c r="O105" i="15"/>
  <c r="L106" i="15"/>
  <c r="O106" i="15"/>
  <c r="L107" i="15"/>
  <c r="O107" i="15"/>
  <c r="L108" i="15"/>
  <c r="O108" i="15"/>
  <c r="L109" i="15"/>
  <c r="O109" i="15"/>
  <c r="L110" i="15"/>
  <c r="O110" i="15"/>
  <c r="L111" i="15"/>
  <c r="O111" i="15"/>
  <c r="L112" i="15"/>
  <c r="O112" i="15"/>
  <c r="L113" i="15"/>
  <c r="O113" i="15"/>
  <c r="L114" i="15"/>
  <c r="O114" i="15"/>
  <c r="L115" i="15"/>
  <c r="O115" i="15"/>
  <c r="L116" i="15"/>
  <c r="O116" i="15"/>
  <c r="L117" i="15"/>
  <c r="O117" i="15"/>
  <c r="L118" i="15"/>
  <c r="O118" i="15"/>
  <c r="L119" i="15"/>
  <c r="O119" i="15"/>
  <c r="L120" i="15"/>
  <c r="O120" i="15"/>
  <c r="L121" i="15"/>
  <c r="O121" i="15"/>
  <c r="L122" i="15"/>
  <c r="O122" i="15"/>
  <c r="L123" i="15"/>
  <c r="O123" i="15"/>
  <c r="L124" i="15"/>
  <c r="O124" i="15"/>
  <c r="L125" i="15"/>
  <c r="O125" i="15"/>
  <c r="L126" i="15"/>
  <c r="O126" i="15"/>
  <c r="L127" i="15"/>
  <c r="O127" i="15"/>
  <c r="L128" i="15"/>
  <c r="O128" i="15"/>
  <c r="L129" i="15"/>
  <c r="O129" i="15"/>
  <c r="L130" i="15"/>
  <c r="O130" i="15"/>
  <c r="L131" i="15"/>
  <c r="O131" i="15"/>
  <c r="L132" i="15"/>
  <c r="O132" i="15"/>
  <c r="L133" i="15"/>
  <c r="O133" i="15"/>
  <c r="L134" i="15"/>
  <c r="O134" i="15"/>
  <c r="L135" i="15"/>
  <c r="O135" i="15"/>
  <c r="L136" i="15"/>
  <c r="O136" i="15"/>
  <c r="L137" i="15"/>
  <c r="O137" i="15"/>
  <c r="L138" i="15"/>
  <c r="O138" i="15"/>
  <c r="L139" i="15"/>
  <c r="O139" i="15"/>
  <c r="L140" i="15"/>
  <c r="O140" i="15"/>
  <c r="L141" i="15"/>
  <c r="O141" i="15"/>
  <c r="L142" i="15"/>
  <c r="O142" i="15"/>
  <c r="L143" i="15"/>
  <c r="O143" i="15"/>
  <c r="L144" i="15"/>
  <c r="O144" i="15"/>
  <c r="L145" i="15"/>
  <c r="O145" i="15"/>
  <c r="L146" i="15"/>
  <c r="O146" i="15"/>
  <c r="L147" i="15"/>
  <c r="O147" i="15"/>
  <c r="L148" i="15"/>
  <c r="O148" i="15"/>
  <c r="L149" i="15"/>
  <c r="O149" i="15"/>
  <c r="L150" i="15"/>
  <c r="O150" i="15"/>
  <c r="L151" i="15"/>
  <c r="O151" i="15"/>
  <c r="L152" i="15"/>
  <c r="O152" i="15"/>
  <c r="L153" i="15"/>
  <c r="O153" i="15"/>
  <c r="L154" i="15"/>
  <c r="O154" i="15"/>
  <c r="L155" i="15"/>
  <c r="O155" i="15"/>
  <c r="L156" i="15"/>
  <c r="O156" i="15"/>
  <c r="L157" i="15"/>
  <c r="O157" i="15"/>
  <c r="L158" i="15"/>
  <c r="O158" i="15"/>
  <c r="L159" i="15"/>
  <c r="O159" i="15"/>
  <c r="L160" i="15"/>
  <c r="O160" i="15"/>
  <c r="L161" i="15"/>
  <c r="O161" i="15"/>
  <c r="N161" i="15" s="1"/>
  <c r="L162" i="15"/>
  <c r="O162" i="15"/>
  <c r="L163" i="15"/>
  <c r="M163" i="15" s="1"/>
  <c r="O163" i="15"/>
  <c r="L164" i="15"/>
  <c r="O164" i="15"/>
  <c r="L165" i="15"/>
  <c r="O165" i="15"/>
  <c r="L166" i="15"/>
  <c r="O166" i="15"/>
  <c r="L167" i="15"/>
  <c r="O167" i="15"/>
  <c r="L168" i="15"/>
  <c r="O168" i="15"/>
  <c r="N168" i="15" s="1"/>
  <c r="L169" i="15"/>
  <c r="O169" i="15"/>
  <c r="L170" i="15"/>
  <c r="M170" i="15" s="1"/>
  <c r="O170" i="15"/>
  <c r="L171" i="15"/>
  <c r="M171" i="15" s="1"/>
  <c r="O171" i="15"/>
  <c r="L172" i="15"/>
  <c r="O172" i="15"/>
  <c r="N172" i="15" s="1"/>
  <c r="L173" i="15"/>
  <c r="O173" i="15"/>
  <c r="L174" i="15"/>
  <c r="O174" i="15"/>
  <c r="L175" i="15"/>
  <c r="O175" i="15"/>
  <c r="L176" i="15"/>
  <c r="O176" i="15"/>
  <c r="L177" i="15"/>
  <c r="M177" i="15" s="1"/>
  <c r="O177" i="15"/>
  <c r="L178" i="15"/>
  <c r="O178" i="15"/>
  <c r="L179" i="15"/>
  <c r="O179" i="15"/>
  <c r="N179" i="15" s="1"/>
  <c r="L180" i="15"/>
  <c r="O180" i="15"/>
  <c r="L181" i="15"/>
  <c r="O181" i="15"/>
  <c r="L182" i="15"/>
  <c r="O182" i="15"/>
  <c r="L183" i="15"/>
  <c r="O183" i="15"/>
  <c r="L184" i="15"/>
  <c r="M184" i="15" s="1"/>
  <c r="O184" i="15"/>
  <c r="L185" i="15"/>
  <c r="O185" i="15"/>
  <c r="L186" i="15"/>
  <c r="O186" i="15"/>
  <c r="L187" i="15"/>
  <c r="O187" i="15"/>
  <c r="L188" i="15"/>
  <c r="O188" i="15"/>
  <c r="L189" i="15"/>
  <c r="O189" i="15"/>
  <c r="L190" i="15"/>
  <c r="O190" i="15"/>
  <c r="L191" i="15"/>
  <c r="M191" i="15" s="1"/>
  <c r="O191" i="15"/>
  <c r="L192" i="15"/>
  <c r="O192" i="15"/>
  <c r="L193" i="15"/>
  <c r="O193" i="15"/>
  <c r="L194" i="15"/>
  <c r="O194" i="15"/>
  <c r="L195" i="15"/>
  <c r="O195" i="15"/>
  <c r="L196" i="15"/>
  <c r="O196" i="15"/>
  <c r="L197" i="15"/>
  <c r="O197" i="15"/>
  <c r="L198" i="15"/>
  <c r="M198" i="15" s="1"/>
  <c r="O198" i="15"/>
  <c r="L199" i="15"/>
  <c r="O199" i="15"/>
  <c r="L200" i="15"/>
  <c r="O200" i="15"/>
  <c r="L201" i="15"/>
  <c r="O201" i="15"/>
  <c r="L202" i="15"/>
  <c r="O202" i="15"/>
  <c r="L203" i="15"/>
  <c r="O203" i="15"/>
  <c r="L204" i="15"/>
  <c r="O204" i="15"/>
  <c r="L205" i="15"/>
  <c r="M205" i="15" s="1"/>
  <c r="O205" i="15"/>
  <c r="L206" i="15"/>
  <c r="O206" i="15"/>
  <c r="L207" i="15"/>
  <c r="O207" i="15"/>
  <c r="L208" i="15"/>
  <c r="O208" i="15"/>
  <c r="L209" i="15"/>
  <c r="O209" i="15"/>
  <c r="L210" i="15"/>
  <c r="O210" i="15"/>
  <c r="L211" i="15"/>
  <c r="O211" i="15"/>
  <c r="L212" i="15"/>
  <c r="M212" i="15" s="1"/>
  <c r="O212" i="15"/>
  <c r="L213" i="15"/>
  <c r="O213" i="15"/>
  <c r="L214" i="15"/>
  <c r="O214" i="15"/>
  <c r="L215" i="15"/>
  <c r="M215" i="15" s="1"/>
  <c r="O215" i="15"/>
  <c r="L216" i="15"/>
  <c r="O216" i="15"/>
  <c r="L217" i="15"/>
  <c r="O217" i="15"/>
  <c r="L218" i="15"/>
  <c r="O218" i="15"/>
  <c r="L219" i="15"/>
  <c r="M219" i="15" s="1"/>
  <c r="O219" i="15"/>
  <c r="L220" i="15"/>
  <c r="O220" i="15"/>
  <c r="L221" i="15"/>
  <c r="O221" i="15"/>
  <c r="L222" i="15"/>
  <c r="M222" i="15" s="1"/>
  <c r="O222" i="15"/>
  <c r="L223" i="15"/>
  <c r="O223" i="15"/>
  <c r="L224" i="15"/>
  <c r="O224" i="15"/>
  <c r="L225" i="15"/>
  <c r="O225" i="15"/>
  <c r="L226" i="15"/>
  <c r="M226" i="15" s="1"/>
  <c r="O226" i="15"/>
  <c r="L227" i="15"/>
  <c r="O227" i="15"/>
  <c r="L228" i="15"/>
  <c r="O228" i="15"/>
  <c r="L229" i="15"/>
  <c r="M229" i="15" s="1"/>
  <c r="O229" i="15"/>
  <c r="L230" i="15"/>
  <c r="O230" i="15"/>
  <c r="L231" i="15"/>
  <c r="O231" i="15"/>
  <c r="L232" i="15"/>
  <c r="O232" i="15"/>
  <c r="L233" i="15"/>
  <c r="M233" i="15" s="1"/>
  <c r="O233" i="15"/>
  <c r="L234" i="15"/>
  <c r="O234" i="15"/>
  <c r="L235" i="15"/>
  <c r="O235" i="15"/>
  <c r="L236" i="15"/>
  <c r="M236" i="15" s="1"/>
  <c r="O236" i="15"/>
  <c r="L237" i="15"/>
  <c r="O237" i="15"/>
  <c r="L238" i="15"/>
  <c r="O238" i="15"/>
  <c r="N238" i="15" s="1"/>
  <c r="L239" i="15"/>
  <c r="O239" i="15"/>
  <c r="L240" i="15"/>
  <c r="M240" i="15" s="1"/>
  <c r="O240" i="15"/>
  <c r="L241" i="15"/>
  <c r="O241" i="15"/>
  <c r="L242" i="15"/>
  <c r="O242" i="15"/>
  <c r="L243" i="15"/>
  <c r="M243" i="15" s="1"/>
  <c r="O243" i="15"/>
  <c r="L244" i="15"/>
  <c r="O244" i="15"/>
  <c r="L245" i="15"/>
  <c r="O245" i="15"/>
  <c r="N245" i="15" s="1"/>
  <c r="L246" i="15"/>
  <c r="O246" i="15"/>
  <c r="L247" i="15"/>
  <c r="M247" i="15" s="1"/>
  <c r="O247" i="15"/>
  <c r="L248" i="15"/>
  <c r="O248" i="15"/>
  <c r="L249" i="15"/>
  <c r="O249" i="15"/>
  <c r="L250" i="15"/>
  <c r="M250" i="15" s="1"/>
  <c r="O250" i="15"/>
  <c r="L251" i="15"/>
  <c r="O251" i="15"/>
  <c r="L252" i="15"/>
  <c r="O252" i="15"/>
  <c r="N252" i="15" s="1"/>
  <c r="L253" i="15"/>
  <c r="O253" i="15"/>
  <c r="L254" i="15"/>
  <c r="M254" i="15" s="1"/>
  <c r="O254" i="15"/>
  <c r="L255" i="15"/>
  <c r="O255" i="15"/>
  <c r="L256" i="15"/>
  <c r="O256" i="15"/>
  <c r="L257" i="15"/>
  <c r="M257" i="15" s="1"/>
  <c r="O257" i="15"/>
  <c r="L258" i="15"/>
  <c r="O258" i="15"/>
  <c r="L259" i="15"/>
  <c r="O259" i="15"/>
  <c r="N259" i="15" s="1"/>
  <c r="L260" i="15"/>
  <c r="O260" i="15"/>
  <c r="L261" i="15"/>
  <c r="M261" i="15" s="1"/>
  <c r="O261" i="15"/>
  <c r="L262" i="15"/>
  <c r="O262" i="15"/>
  <c r="L263" i="15"/>
  <c r="O263" i="15"/>
  <c r="L264" i="15"/>
  <c r="M264" i="15" s="1"/>
  <c r="O264" i="15"/>
  <c r="L265" i="15"/>
  <c r="O265" i="15"/>
  <c r="L266" i="15"/>
  <c r="O266" i="15"/>
  <c r="N266" i="15" s="1"/>
  <c r="L267" i="15"/>
  <c r="O267" i="15"/>
  <c r="L268" i="15"/>
  <c r="M268" i="15" s="1"/>
  <c r="O268" i="15"/>
  <c r="L269" i="15"/>
  <c r="O269" i="15"/>
  <c r="L270" i="15"/>
  <c r="O270" i="15"/>
  <c r="L271" i="15"/>
  <c r="M271" i="15" s="1"/>
  <c r="O271" i="15"/>
  <c r="L272" i="15"/>
  <c r="O272" i="15"/>
  <c r="L273" i="15"/>
  <c r="O273" i="15"/>
  <c r="N273" i="15" s="1"/>
  <c r="L274" i="15"/>
  <c r="O274" i="15"/>
  <c r="L275" i="15"/>
  <c r="M275" i="15" s="1"/>
  <c r="O275" i="15"/>
  <c r="L276" i="15"/>
  <c r="O276" i="15"/>
  <c r="L277" i="15"/>
  <c r="O277" i="15"/>
  <c r="L278" i="15"/>
  <c r="M278" i="15" s="1"/>
  <c r="O278" i="15"/>
  <c r="L279" i="15"/>
  <c r="O279" i="15"/>
  <c r="L280" i="15"/>
  <c r="O280" i="15"/>
  <c r="N280" i="15" s="1"/>
  <c r="L281" i="15"/>
  <c r="O281" i="15"/>
  <c r="L282" i="15"/>
  <c r="M282" i="15" s="1"/>
  <c r="O282" i="15"/>
  <c r="L283" i="15"/>
  <c r="O283" i="15"/>
  <c r="L284" i="15"/>
  <c r="O284" i="15"/>
  <c r="L285" i="15"/>
  <c r="M285" i="15" s="1"/>
  <c r="O285" i="15"/>
  <c r="L286" i="15"/>
  <c r="O286" i="15"/>
  <c r="L287" i="15"/>
  <c r="O287" i="15"/>
  <c r="N287" i="15" s="1"/>
  <c r="L288" i="15"/>
  <c r="O288" i="15"/>
  <c r="L289" i="15"/>
  <c r="M289" i="15" s="1"/>
  <c r="O289" i="15"/>
  <c r="L290" i="15"/>
  <c r="O290" i="15"/>
  <c r="L291" i="15"/>
  <c r="O291" i="15"/>
  <c r="N291" i="15" s="1"/>
  <c r="L292" i="15"/>
  <c r="M292" i="15" s="1"/>
  <c r="O292" i="15"/>
  <c r="L293" i="15"/>
  <c r="O293" i="15"/>
  <c r="L294" i="15"/>
  <c r="O294" i="15"/>
  <c r="N294" i="15" s="1"/>
  <c r="L295" i="15"/>
  <c r="O295" i="15"/>
  <c r="L296" i="15"/>
  <c r="M296" i="15" s="1"/>
  <c r="O296" i="15"/>
  <c r="L297" i="15"/>
  <c r="O297" i="15"/>
  <c r="L298" i="15"/>
  <c r="O298" i="15"/>
  <c r="N298" i="15" s="1"/>
  <c r="L299" i="15"/>
  <c r="M299" i="15" s="1"/>
  <c r="O299" i="15"/>
  <c r="L300" i="15"/>
  <c r="O300" i="15"/>
  <c r="L301" i="15"/>
  <c r="O301" i="15"/>
  <c r="N301" i="15" s="1"/>
  <c r="L302" i="15"/>
  <c r="O302" i="15"/>
  <c r="L303" i="15"/>
  <c r="M303" i="15" s="1"/>
  <c r="O303" i="15"/>
  <c r="L304" i="15"/>
  <c r="O304" i="15"/>
  <c r="L305" i="15"/>
  <c r="O305" i="15"/>
  <c r="N305" i="15" s="1"/>
  <c r="L306" i="15"/>
  <c r="M306" i="15" s="1"/>
  <c r="O306" i="15"/>
  <c r="L307" i="15"/>
  <c r="O307" i="15"/>
  <c r="L308" i="15"/>
  <c r="O308" i="15"/>
  <c r="N308" i="15" s="1"/>
  <c r="L309" i="15"/>
  <c r="O309" i="15"/>
  <c r="L310" i="15"/>
  <c r="M310" i="15" s="1"/>
  <c r="O310" i="15"/>
  <c r="L311" i="15"/>
  <c r="O311" i="15"/>
  <c r="L312" i="15"/>
  <c r="O312" i="15"/>
  <c r="N312" i="15" s="1"/>
  <c r="L313" i="15"/>
  <c r="M313" i="15" s="1"/>
  <c r="O313" i="15"/>
  <c r="L314" i="15"/>
  <c r="O314" i="15"/>
  <c r="L315" i="15"/>
  <c r="O315" i="15"/>
  <c r="N315" i="15" s="1"/>
  <c r="L316" i="15"/>
  <c r="O316" i="15"/>
  <c r="L317" i="15"/>
  <c r="M317" i="15" s="1"/>
  <c r="O317" i="15"/>
  <c r="L318" i="15"/>
  <c r="O318" i="15"/>
  <c r="L319" i="15"/>
  <c r="O319" i="15"/>
  <c r="N319" i="15" s="1"/>
  <c r="L320" i="15"/>
  <c r="M320" i="15" s="1"/>
  <c r="O320" i="15"/>
  <c r="L321" i="15"/>
  <c r="O321" i="15"/>
  <c r="L322" i="15"/>
  <c r="O322" i="15"/>
  <c r="N322" i="15" s="1"/>
  <c r="L323" i="15"/>
  <c r="O323" i="15"/>
  <c r="L324" i="15"/>
  <c r="M324" i="15" s="1"/>
  <c r="O324" i="15"/>
  <c r="L325" i="15"/>
  <c r="M325" i="15" s="1"/>
  <c r="O325" i="15"/>
  <c r="L326" i="15"/>
  <c r="O326" i="15"/>
  <c r="N326" i="15" s="1"/>
  <c r="L327" i="15"/>
  <c r="M327" i="15" s="1"/>
  <c r="O327" i="15"/>
  <c r="L328" i="15"/>
  <c r="O328" i="15"/>
  <c r="L329" i="15"/>
  <c r="O329" i="15"/>
  <c r="N329" i="15" s="1"/>
  <c r="L330" i="15"/>
  <c r="O330" i="15"/>
  <c r="L331" i="15"/>
  <c r="M331" i="15" s="1"/>
  <c r="O331" i="15"/>
  <c r="L332" i="15"/>
  <c r="M332" i="15" s="1"/>
  <c r="O332" i="15"/>
  <c r="L333" i="15"/>
  <c r="O333" i="15"/>
  <c r="N333" i="15" s="1"/>
  <c r="L334" i="15"/>
  <c r="M334" i="15" s="1"/>
  <c r="O334" i="15"/>
  <c r="L335" i="15"/>
  <c r="O335" i="15"/>
  <c r="L336" i="15"/>
  <c r="O336" i="15"/>
  <c r="N336" i="15" s="1"/>
  <c r="L337" i="15"/>
  <c r="O337" i="15"/>
  <c r="L338" i="15"/>
  <c r="M338" i="15" s="1"/>
  <c r="O338" i="15"/>
  <c r="L339" i="15"/>
  <c r="M339" i="15" s="1"/>
  <c r="O339" i="15"/>
  <c r="L340" i="15"/>
  <c r="O340" i="15"/>
  <c r="N340" i="15" s="1"/>
  <c r="L341" i="15"/>
  <c r="M341" i="15" s="1"/>
  <c r="O341" i="15"/>
  <c r="L342" i="15"/>
  <c r="O342" i="15"/>
  <c r="L343" i="15"/>
  <c r="O343" i="15"/>
  <c r="N343" i="15" s="1"/>
  <c r="L344" i="15"/>
  <c r="O344" i="15"/>
  <c r="L345" i="15"/>
  <c r="M345" i="15" s="1"/>
  <c r="O345" i="15"/>
  <c r="L346" i="15"/>
  <c r="M346" i="15" s="1"/>
  <c r="O346" i="15"/>
  <c r="L347" i="15"/>
  <c r="O347" i="15"/>
  <c r="N347" i="15" s="1"/>
  <c r="L348" i="15"/>
  <c r="M348" i="15" s="1"/>
  <c r="O348" i="15"/>
  <c r="L349" i="15"/>
  <c r="O349" i="15"/>
  <c r="L350" i="15"/>
  <c r="O350" i="15"/>
  <c r="N350" i="15" s="1"/>
  <c r="L351" i="15"/>
  <c r="O351" i="15"/>
  <c r="L352" i="15"/>
  <c r="M352" i="15" s="1"/>
  <c r="O352" i="15"/>
  <c r="L353" i="15"/>
  <c r="M353" i="15" s="1"/>
  <c r="O353" i="15"/>
  <c r="L354" i="15"/>
  <c r="O354" i="15"/>
  <c r="N354" i="15" s="1"/>
  <c r="L355" i="15"/>
  <c r="M355" i="15" s="1"/>
  <c r="O355" i="15"/>
  <c r="L356" i="15"/>
  <c r="O356" i="15"/>
  <c r="L357" i="15"/>
  <c r="O357" i="15"/>
  <c r="N357" i="15" s="1"/>
  <c r="L358" i="15"/>
  <c r="O358" i="15"/>
  <c r="L359" i="15"/>
  <c r="M359" i="15" s="1"/>
  <c r="O359" i="15"/>
  <c r="L360" i="15"/>
  <c r="M360" i="15" s="1"/>
  <c r="O360" i="15"/>
  <c r="L361" i="15"/>
  <c r="O361" i="15"/>
  <c r="N361" i="15" s="1"/>
  <c r="L362" i="15"/>
  <c r="M362" i="15" s="1"/>
  <c r="O362" i="15"/>
  <c r="L363" i="15"/>
  <c r="O363" i="15"/>
  <c r="L364" i="15"/>
  <c r="O364" i="15"/>
  <c r="N364" i="15" s="1"/>
  <c r="L365" i="15"/>
  <c r="O365" i="15"/>
  <c r="L366" i="15"/>
  <c r="M366" i="15" s="1"/>
  <c r="O366" i="15"/>
  <c r="L367" i="15"/>
  <c r="M367" i="15" s="1"/>
  <c r="O367" i="15"/>
  <c r="L368" i="15"/>
  <c r="O368" i="15"/>
  <c r="N368" i="15" s="1"/>
  <c r="L369" i="15"/>
  <c r="M369" i="15" s="1"/>
  <c r="O369" i="15"/>
  <c r="L370" i="15"/>
  <c r="O370" i="15"/>
  <c r="L371" i="15"/>
  <c r="O371" i="15"/>
  <c r="N371" i="15" s="1"/>
  <c r="L372" i="15"/>
  <c r="O372" i="15"/>
  <c r="L373" i="15"/>
  <c r="M373" i="15" s="1"/>
  <c r="O373" i="15"/>
  <c r="L374" i="15"/>
  <c r="M374" i="15" s="1"/>
  <c r="O374" i="15"/>
  <c r="L375" i="15"/>
  <c r="O375" i="15"/>
  <c r="N375" i="15" s="1"/>
  <c r="L376" i="15"/>
  <c r="M376" i="15" s="1"/>
  <c r="O376" i="15"/>
  <c r="L377" i="15"/>
  <c r="O377" i="15"/>
  <c r="L378" i="15"/>
  <c r="O378" i="15"/>
  <c r="N378" i="15" s="1"/>
  <c r="L379" i="15"/>
  <c r="O379" i="15"/>
  <c r="L380" i="15"/>
  <c r="M380" i="15" s="1"/>
  <c r="O380" i="15"/>
  <c r="L381" i="15"/>
  <c r="M381" i="15" s="1"/>
  <c r="O381" i="15"/>
  <c r="O2" i="15"/>
  <c r="L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2" i="15"/>
  <c r="L1" i="15"/>
  <c r="M1" i="15"/>
  <c r="N1" i="15"/>
  <c r="O1" i="15"/>
  <c r="K1" i="15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3" i="14"/>
  <c r="A4" i="14"/>
  <c r="P4" i="14" s="1"/>
  <c r="A5" i="14"/>
  <c r="K5" i="14" s="1"/>
  <c r="A6" i="14"/>
  <c r="F6" i="14" s="1"/>
  <c r="A7" i="14"/>
  <c r="O7" i="14" s="1"/>
  <c r="A8" i="14"/>
  <c r="J8" i="14" s="1"/>
  <c r="A9" i="14"/>
  <c r="S9" i="14" s="1"/>
  <c r="A10" i="14"/>
  <c r="N10" i="14" s="1"/>
  <c r="A11" i="14"/>
  <c r="I11" i="14" s="1"/>
  <c r="A12" i="14"/>
  <c r="R12" i="14" s="1"/>
  <c r="A13" i="14"/>
  <c r="M13" i="14" s="1"/>
  <c r="A14" i="14"/>
  <c r="H14" i="14" s="1"/>
  <c r="A15" i="14"/>
  <c r="Q15" i="14" s="1"/>
  <c r="A16" i="14"/>
  <c r="L16" i="14" s="1"/>
  <c r="A17" i="14"/>
  <c r="G17" i="14" s="1"/>
  <c r="A18" i="14"/>
  <c r="P18" i="14" s="1"/>
  <c r="A19" i="14"/>
  <c r="K19" i="14" s="1"/>
  <c r="A20" i="14"/>
  <c r="F20" i="14" s="1"/>
  <c r="A21" i="14"/>
  <c r="O21" i="14" s="1"/>
  <c r="A22" i="14"/>
  <c r="J22" i="14" s="1"/>
  <c r="A3" i="14"/>
  <c r="F3" i="14" s="1"/>
  <c r="J39" i="13"/>
  <c r="A39" i="13"/>
  <c r="I22" i="13"/>
  <c r="B29" i="13"/>
  <c r="F9" i="13"/>
  <c r="E9" i="13"/>
  <c r="C9" i="13"/>
  <c r="B9" i="13"/>
  <c r="W1" i="15"/>
  <c r="C25" i="11"/>
  <c r="B25" i="11"/>
  <c r="C24" i="11"/>
  <c r="B24" i="11"/>
  <c r="C23" i="10"/>
  <c r="B23" i="10"/>
  <c r="C25" i="7"/>
  <c r="B25" i="7"/>
  <c r="C24" i="7"/>
  <c r="B24" i="7"/>
  <c r="C24" i="6"/>
  <c r="B24" i="6"/>
  <c r="N165" i="15" l="1"/>
  <c r="M164" i="15"/>
  <c r="M169" i="15"/>
  <c r="M165" i="15"/>
  <c r="N164" i="15"/>
  <c r="N166" i="15"/>
  <c r="M162" i="15"/>
  <c r="M161" i="15"/>
  <c r="N167" i="15"/>
  <c r="M208" i="15"/>
  <c r="M201" i="15"/>
  <c r="M194" i="15"/>
  <c r="M187" i="15"/>
  <c r="M180" i="15"/>
  <c r="M166" i="15"/>
  <c r="N171" i="15"/>
  <c r="N162" i="15"/>
  <c r="M370" i="15"/>
  <c r="M349" i="15"/>
  <c r="M335" i="15"/>
  <c r="M321" i="15"/>
  <c r="M307" i="15"/>
  <c r="M293" i="15"/>
  <c r="M286" i="15"/>
  <c r="M279" i="15"/>
  <c r="M265" i="15"/>
  <c r="M258" i="15"/>
  <c r="M251" i="15"/>
  <c r="M244" i="15"/>
  <c r="M237" i="15"/>
  <c r="M167" i="15"/>
  <c r="M377" i="15"/>
  <c r="M363" i="15"/>
  <c r="M356" i="15"/>
  <c r="M342" i="15"/>
  <c r="M328" i="15"/>
  <c r="M314" i="15"/>
  <c r="M300" i="15"/>
  <c r="M272" i="15"/>
  <c r="N284" i="15"/>
  <c r="N277" i="15"/>
  <c r="N270" i="15"/>
  <c r="N263" i="15"/>
  <c r="N256" i="15"/>
  <c r="N249" i="15"/>
  <c r="N242" i="15"/>
  <c r="N235" i="15"/>
  <c r="N228" i="15"/>
  <c r="N221" i="15"/>
  <c r="N214" i="15"/>
  <c r="N207" i="15"/>
  <c r="N200" i="15"/>
  <c r="N193" i="15"/>
  <c r="N186" i="15"/>
  <c r="N163" i="15"/>
  <c r="N231" i="15"/>
  <c r="N224" i="15"/>
  <c r="N217" i="15"/>
  <c r="N210" i="15"/>
  <c r="M230" i="15"/>
  <c r="M223" i="15"/>
  <c r="M172" i="15"/>
  <c r="M173" i="15"/>
  <c r="M318" i="15"/>
  <c r="M311" i="15"/>
  <c r="M304" i="15"/>
  <c r="M379" i="15"/>
  <c r="M372" i="15"/>
  <c r="M358" i="15"/>
  <c r="M351" i="15"/>
  <c r="M337" i="15"/>
  <c r="M323" i="15"/>
  <c r="M309" i="15"/>
  <c r="M302" i="15"/>
  <c r="M288" i="15"/>
  <c r="M274" i="15"/>
  <c r="M267" i="15"/>
  <c r="M253" i="15"/>
  <c r="M239" i="15"/>
  <c r="M225" i="15"/>
  <c r="M211" i="15"/>
  <c r="M204" i="15"/>
  <c r="M190" i="15"/>
  <c r="M183" i="15"/>
  <c r="N203" i="15"/>
  <c r="N196" i="15"/>
  <c r="N189" i="15"/>
  <c r="N182" i="15"/>
  <c r="N175" i="15"/>
  <c r="M365" i="15"/>
  <c r="M344" i="15"/>
  <c r="M330" i="15"/>
  <c r="M316" i="15"/>
  <c r="M295" i="15"/>
  <c r="M281" i="15"/>
  <c r="M260" i="15"/>
  <c r="M246" i="15"/>
  <c r="M232" i="15"/>
  <c r="M218" i="15"/>
  <c r="M197" i="15"/>
  <c r="M176" i="15"/>
  <c r="M297" i="15"/>
  <c r="M290" i="15"/>
  <c r="M283" i="15"/>
  <c r="M276" i="15"/>
  <c r="M269" i="15"/>
  <c r="M262" i="15"/>
  <c r="M255" i="15"/>
  <c r="M248" i="15"/>
  <c r="M241" i="15"/>
  <c r="M234" i="15"/>
  <c r="M227" i="15"/>
  <c r="M220" i="15"/>
  <c r="M213" i="15"/>
  <c r="M206" i="15"/>
  <c r="M199" i="15"/>
  <c r="M192" i="15"/>
  <c r="M185" i="15"/>
  <c r="M178" i="15"/>
  <c r="M216" i="15"/>
  <c r="M209" i="15"/>
  <c r="M202" i="15"/>
  <c r="M195" i="15"/>
  <c r="M188" i="15"/>
  <c r="M181" i="15"/>
  <c r="M174" i="15"/>
  <c r="N379" i="15"/>
  <c r="N372" i="15"/>
  <c r="N365" i="15"/>
  <c r="N358" i="15"/>
  <c r="N351" i="15"/>
  <c r="N344" i="15"/>
  <c r="N337" i="15"/>
  <c r="N330" i="15"/>
  <c r="N323" i="15"/>
  <c r="N316" i="15"/>
  <c r="N309" i="15"/>
  <c r="N302" i="15"/>
  <c r="N295" i="15"/>
  <c r="N288" i="15"/>
  <c r="N281" i="15"/>
  <c r="N274" i="15"/>
  <c r="N267" i="15"/>
  <c r="N260" i="15"/>
  <c r="N253" i="15"/>
  <c r="N246" i="15"/>
  <c r="N239" i="15"/>
  <c r="N232" i="15"/>
  <c r="N225" i="15"/>
  <c r="N218" i="15"/>
  <c r="N211" i="15"/>
  <c r="N204" i="15"/>
  <c r="N197" i="15"/>
  <c r="N190" i="15"/>
  <c r="N183" i="15"/>
  <c r="N176" i="15"/>
  <c r="N169" i="15"/>
  <c r="M378" i="15"/>
  <c r="M371" i="15"/>
  <c r="M364" i="15"/>
  <c r="M357" i="15"/>
  <c r="M350" i="15"/>
  <c r="M343" i="15"/>
  <c r="M336" i="15"/>
  <c r="M329" i="15"/>
  <c r="M322" i="15"/>
  <c r="M315" i="15"/>
  <c r="M308" i="15"/>
  <c r="M301" i="15"/>
  <c r="M294" i="15"/>
  <c r="M287" i="15"/>
  <c r="M280" i="15"/>
  <c r="M273" i="15"/>
  <c r="M266" i="15"/>
  <c r="M259" i="15"/>
  <c r="M252" i="15"/>
  <c r="M245" i="15"/>
  <c r="M238" i="15"/>
  <c r="M231" i="15"/>
  <c r="M224" i="15"/>
  <c r="M217" i="15"/>
  <c r="M210" i="15"/>
  <c r="M203" i="15"/>
  <c r="M196" i="15"/>
  <c r="M189" i="15"/>
  <c r="M182" i="15"/>
  <c r="M175" i="15"/>
  <c r="M168" i="15"/>
  <c r="N377" i="15"/>
  <c r="N370" i="15"/>
  <c r="N363" i="15"/>
  <c r="N356" i="15"/>
  <c r="N349" i="15"/>
  <c r="N342" i="15"/>
  <c r="N335" i="15"/>
  <c r="N328" i="15"/>
  <c r="N321" i="15"/>
  <c r="N314" i="15"/>
  <c r="N307" i="15"/>
  <c r="N300" i="15"/>
  <c r="N293" i="15"/>
  <c r="N286" i="15"/>
  <c r="N279" i="15"/>
  <c r="N272" i="15"/>
  <c r="N265" i="15"/>
  <c r="N258" i="15"/>
  <c r="N251" i="15"/>
  <c r="N244" i="15"/>
  <c r="N237" i="15"/>
  <c r="N230" i="15"/>
  <c r="N223" i="15"/>
  <c r="N216" i="15"/>
  <c r="N209" i="15"/>
  <c r="N202" i="15"/>
  <c r="N195" i="15"/>
  <c r="N188" i="15"/>
  <c r="N181" i="15"/>
  <c r="N174" i="15"/>
  <c r="N376" i="15"/>
  <c r="N369" i="15"/>
  <c r="N362" i="15"/>
  <c r="N355" i="15"/>
  <c r="N348" i="15"/>
  <c r="N341" i="15"/>
  <c r="N334" i="15"/>
  <c r="N327" i="15"/>
  <c r="N320" i="15"/>
  <c r="N313" i="15"/>
  <c r="N306" i="15"/>
  <c r="N299" i="15"/>
  <c r="N292" i="15"/>
  <c r="N285" i="15"/>
  <c r="N278" i="15"/>
  <c r="N271" i="15"/>
  <c r="N264" i="15"/>
  <c r="N257" i="15"/>
  <c r="N250" i="15"/>
  <c r="N243" i="15"/>
  <c r="N236" i="15"/>
  <c r="N229" i="15"/>
  <c r="N222" i="15"/>
  <c r="N215" i="15"/>
  <c r="N208" i="15"/>
  <c r="N201" i="15"/>
  <c r="N194" i="15"/>
  <c r="N187" i="15"/>
  <c r="N180" i="15"/>
  <c r="N173" i="15"/>
  <c r="M375" i="15"/>
  <c r="M368" i="15"/>
  <c r="M361" i="15"/>
  <c r="M354" i="15"/>
  <c r="M347" i="15"/>
  <c r="M340" i="15"/>
  <c r="M333" i="15"/>
  <c r="M326" i="15"/>
  <c r="M319" i="15"/>
  <c r="M312" i="15"/>
  <c r="M305" i="15"/>
  <c r="M298" i="15"/>
  <c r="M291" i="15"/>
  <c r="M284" i="15"/>
  <c r="M277" i="15"/>
  <c r="M270" i="15"/>
  <c r="M263" i="15"/>
  <c r="M256" i="15"/>
  <c r="M249" i="15"/>
  <c r="M242" i="15"/>
  <c r="M235" i="15"/>
  <c r="M228" i="15"/>
  <c r="M221" i="15"/>
  <c r="M214" i="15"/>
  <c r="M207" i="15"/>
  <c r="M200" i="15"/>
  <c r="M193" i="15"/>
  <c r="M186" i="15"/>
  <c r="M179" i="15"/>
  <c r="N381" i="15"/>
  <c r="N374" i="15"/>
  <c r="N367" i="15"/>
  <c r="N360" i="15"/>
  <c r="N353" i="15"/>
  <c r="N346" i="15"/>
  <c r="N339" i="15"/>
  <c r="N332" i="15"/>
  <c r="N325" i="15"/>
  <c r="N318" i="15"/>
  <c r="N311" i="15"/>
  <c r="N304" i="15"/>
  <c r="N297" i="15"/>
  <c r="N290" i="15"/>
  <c r="N283" i="15"/>
  <c r="N276" i="15"/>
  <c r="N269" i="15"/>
  <c r="N262" i="15"/>
  <c r="N255" i="15"/>
  <c r="N248" i="15"/>
  <c r="N241" i="15"/>
  <c r="N234" i="15"/>
  <c r="N227" i="15"/>
  <c r="N220" i="15"/>
  <c r="N213" i="15"/>
  <c r="N206" i="15"/>
  <c r="N199" i="15"/>
  <c r="N192" i="15"/>
  <c r="N185" i="15"/>
  <c r="N178" i="15"/>
  <c r="N380" i="15"/>
  <c r="N373" i="15"/>
  <c r="N366" i="15"/>
  <c r="N359" i="15"/>
  <c r="N352" i="15"/>
  <c r="N345" i="15"/>
  <c r="N338" i="15"/>
  <c r="N331" i="15"/>
  <c r="N324" i="15"/>
  <c r="N317" i="15"/>
  <c r="N310" i="15"/>
  <c r="N303" i="15"/>
  <c r="N296" i="15"/>
  <c r="N289" i="15"/>
  <c r="N282" i="15"/>
  <c r="N275" i="15"/>
  <c r="N268" i="15"/>
  <c r="N261" i="15"/>
  <c r="N254" i="15"/>
  <c r="N247" i="15"/>
  <c r="N240" i="15"/>
  <c r="N233" i="15"/>
  <c r="N226" i="15"/>
  <c r="N219" i="15"/>
  <c r="N212" i="15"/>
  <c r="N205" i="15"/>
  <c r="N198" i="15"/>
  <c r="N191" i="15"/>
  <c r="N184" i="15"/>
  <c r="N177" i="15"/>
  <c r="N170" i="15"/>
  <c r="W55" i="15"/>
  <c r="W56" i="15"/>
  <c r="W48" i="15"/>
  <c r="W54" i="15"/>
  <c r="W67" i="15"/>
  <c r="W53" i="15"/>
  <c r="W66" i="15"/>
  <c r="W52" i="15"/>
  <c r="W65" i="15"/>
  <c r="W51" i="15"/>
  <c r="W64" i="15"/>
  <c r="W50" i="15"/>
  <c r="W63" i="15"/>
  <c r="W49" i="15"/>
  <c r="W62" i="15"/>
  <c r="W61" i="15"/>
  <c r="W60" i="15"/>
  <c r="W59" i="15"/>
  <c r="W58" i="15"/>
  <c r="W57" i="15"/>
  <c r="E16" i="14"/>
  <c r="V11" i="14"/>
  <c r="P15" i="14"/>
  <c r="U14" i="14"/>
  <c r="G14" i="14"/>
  <c r="L13" i="14"/>
  <c r="Q12" i="14"/>
  <c r="N21" i="14"/>
  <c r="H11" i="14"/>
  <c r="S20" i="14"/>
  <c r="M10" i="14"/>
  <c r="X19" i="14"/>
  <c r="R9" i="14"/>
  <c r="J19" i="14"/>
  <c r="N7" i="14"/>
  <c r="O18" i="14"/>
  <c r="S6" i="14"/>
  <c r="T17" i="14"/>
  <c r="X5" i="14"/>
  <c r="F17" i="14"/>
  <c r="J5" i="14"/>
  <c r="K16" i="14"/>
  <c r="O4" i="14"/>
  <c r="W13" i="15"/>
  <c r="W35" i="15" s="1"/>
  <c r="W22" i="14"/>
  <c r="E15" i="14"/>
  <c r="V22" i="14"/>
  <c r="H22" i="14"/>
  <c r="M21" i="14"/>
  <c r="R20" i="14"/>
  <c r="W19" i="14"/>
  <c r="I19" i="14"/>
  <c r="N18" i="14"/>
  <c r="S17" i="14"/>
  <c r="X16" i="14"/>
  <c r="J16" i="14"/>
  <c r="O15" i="14"/>
  <c r="T14" i="14"/>
  <c r="F14" i="14"/>
  <c r="K13" i="14"/>
  <c r="P12" i="14"/>
  <c r="U11" i="14"/>
  <c r="G11" i="14"/>
  <c r="L10" i="14"/>
  <c r="Q9" i="14"/>
  <c r="V8" i="14"/>
  <c r="H8" i="14"/>
  <c r="M7" i="14"/>
  <c r="R6" i="14"/>
  <c r="W5" i="14"/>
  <c r="I5" i="14"/>
  <c r="N4" i="14"/>
  <c r="S3" i="14"/>
  <c r="E14" i="14"/>
  <c r="U22" i="14"/>
  <c r="G22" i="14"/>
  <c r="L21" i="14"/>
  <c r="Q20" i="14"/>
  <c r="V19" i="14"/>
  <c r="H19" i="14"/>
  <c r="M18" i="14"/>
  <c r="R17" i="14"/>
  <c r="W16" i="14"/>
  <c r="I16" i="14"/>
  <c r="N15" i="14"/>
  <c r="S14" i="14"/>
  <c r="X13" i="14"/>
  <c r="J13" i="14"/>
  <c r="O12" i="14"/>
  <c r="T11" i="14"/>
  <c r="F11" i="14"/>
  <c r="K10" i="14"/>
  <c r="P9" i="14"/>
  <c r="U8" i="14"/>
  <c r="G8" i="14"/>
  <c r="L7" i="14"/>
  <c r="Q6" i="14"/>
  <c r="V5" i="14"/>
  <c r="H5" i="14"/>
  <c r="M4" i="14"/>
  <c r="R3" i="14"/>
  <c r="E13" i="14"/>
  <c r="T22" i="14"/>
  <c r="F22" i="14"/>
  <c r="K21" i="14"/>
  <c r="P20" i="14"/>
  <c r="U19" i="14"/>
  <c r="G19" i="14"/>
  <c r="L18" i="14"/>
  <c r="Q17" i="14"/>
  <c r="V16" i="14"/>
  <c r="H16" i="14"/>
  <c r="M15" i="14"/>
  <c r="R14" i="14"/>
  <c r="W13" i="14"/>
  <c r="I13" i="14"/>
  <c r="N12" i="14"/>
  <c r="S11" i="14"/>
  <c r="X10" i="14"/>
  <c r="J10" i="14"/>
  <c r="O9" i="14"/>
  <c r="T8" i="14"/>
  <c r="F8" i="14"/>
  <c r="K7" i="14"/>
  <c r="P6" i="14"/>
  <c r="U5" i="14"/>
  <c r="G5" i="14"/>
  <c r="L4" i="14"/>
  <c r="Q3" i="14"/>
  <c r="E12" i="14"/>
  <c r="S22" i="14"/>
  <c r="X21" i="14"/>
  <c r="J21" i="14"/>
  <c r="O20" i="14"/>
  <c r="T19" i="14"/>
  <c r="F19" i="14"/>
  <c r="K18" i="14"/>
  <c r="P17" i="14"/>
  <c r="U16" i="14"/>
  <c r="G16" i="14"/>
  <c r="L15" i="14"/>
  <c r="Q14" i="14"/>
  <c r="V13" i="14"/>
  <c r="H13" i="14"/>
  <c r="M12" i="14"/>
  <c r="R11" i="14"/>
  <c r="W10" i="14"/>
  <c r="I10" i="14"/>
  <c r="N9" i="14"/>
  <c r="S8" i="14"/>
  <c r="X7" i="14"/>
  <c r="J7" i="14"/>
  <c r="O6" i="14"/>
  <c r="T5" i="14"/>
  <c r="F5" i="14"/>
  <c r="K4" i="14"/>
  <c r="P3" i="14"/>
  <c r="E11" i="14"/>
  <c r="R22" i="14"/>
  <c r="W21" i="14"/>
  <c r="I21" i="14"/>
  <c r="N20" i="14"/>
  <c r="S19" i="14"/>
  <c r="X18" i="14"/>
  <c r="J18" i="14"/>
  <c r="O17" i="14"/>
  <c r="T16" i="14"/>
  <c r="F16" i="14"/>
  <c r="K15" i="14"/>
  <c r="P14" i="14"/>
  <c r="U13" i="14"/>
  <c r="G13" i="14"/>
  <c r="L12" i="14"/>
  <c r="Q11" i="14"/>
  <c r="V10" i="14"/>
  <c r="H10" i="14"/>
  <c r="M9" i="14"/>
  <c r="R8" i="14"/>
  <c r="W7" i="14"/>
  <c r="I7" i="14"/>
  <c r="N6" i="14"/>
  <c r="S5" i="14"/>
  <c r="X4" i="14"/>
  <c r="J4" i="14"/>
  <c r="O3" i="14"/>
  <c r="E10" i="14"/>
  <c r="Q22" i="14"/>
  <c r="V21" i="14"/>
  <c r="H21" i="14"/>
  <c r="M20" i="14"/>
  <c r="R19" i="14"/>
  <c r="W18" i="14"/>
  <c r="I18" i="14"/>
  <c r="N17" i="14"/>
  <c r="S16" i="14"/>
  <c r="X15" i="14"/>
  <c r="J15" i="14"/>
  <c r="O14" i="14"/>
  <c r="T13" i="14"/>
  <c r="F13" i="14"/>
  <c r="K12" i="14"/>
  <c r="P11" i="14"/>
  <c r="U10" i="14"/>
  <c r="G10" i="14"/>
  <c r="L9" i="14"/>
  <c r="Q8" i="14"/>
  <c r="V7" i="14"/>
  <c r="H7" i="14"/>
  <c r="M6" i="14"/>
  <c r="R5" i="14"/>
  <c r="W4" i="14"/>
  <c r="I4" i="14"/>
  <c r="N3" i="14"/>
  <c r="E3" i="14"/>
  <c r="E9" i="14"/>
  <c r="P22" i="14"/>
  <c r="U21" i="14"/>
  <c r="G21" i="14"/>
  <c r="L20" i="14"/>
  <c r="Q19" i="14"/>
  <c r="V18" i="14"/>
  <c r="H18" i="14"/>
  <c r="M17" i="14"/>
  <c r="R16" i="14"/>
  <c r="W15" i="14"/>
  <c r="I15" i="14"/>
  <c r="N14" i="14"/>
  <c r="S13" i="14"/>
  <c r="X12" i="14"/>
  <c r="J12" i="14"/>
  <c r="O11" i="14"/>
  <c r="T10" i="14"/>
  <c r="F10" i="14"/>
  <c r="K9" i="14"/>
  <c r="P8" i="14"/>
  <c r="U7" i="14"/>
  <c r="G7" i="14"/>
  <c r="L6" i="14"/>
  <c r="Q5" i="14"/>
  <c r="V4" i="14"/>
  <c r="H4" i="14"/>
  <c r="M3" i="14"/>
  <c r="I22" i="14"/>
  <c r="I8" i="14"/>
  <c r="E22" i="14"/>
  <c r="E8" i="14"/>
  <c r="O22" i="14"/>
  <c r="T21" i="14"/>
  <c r="F21" i="14"/>
  <c r="K20" i="14"/>
  <c r="P19" i="14"/>
  <c r="U18" i="14"/>
  <c r="G18" i="14"/>
  <c r="L17" i="14"/>
  <c r="Q16" i="14"/>
  <c r="V15" i="14"/>
  <c r="H15" i="14"/>
  <c r="M14" i="14"/>
  <c r="R13" i="14"/>
  <c r="W12" i="14"/>
  <c r="I12" i="14"/>
  <c r="N11" i="14"/>
  <c r="S10" i="14"/>
  <c r="X9" i="14"/>
  <c r="J9" i="14"/>
  <c r="O8" i="14"/>
  <c r="T7" i="14"/>
  <c r="F7" i="14"/>
  <c r="K6" i="14"/>
  <c r="P5" i="14"/>
  <c r="U4" i="14"/>
  <c r="G4" i="14"/>
  <c r="L3" i="14"/>
  <c r="E21" i="14"/>
  <c r="E7" i="14"/>
  <c r="N22" i="14"/>
  <c r="S21" i="14"/>
  <c r="X20" i="14"/>
  <c r="J20" i="14"/>
  <c r="O19" i="14"/>
  <c r="T18" i="14"/>
  <c r="F18" i="14"/>
  <c r="K17" i="14"/>
  <c r="P16" i="14"/>
  <c r="U15" i="14"/>
  <c r="G15" i="14"/>
  <c r="L14" i="14"/>
  <c r="Q13" i="14"/>
  <c r="V12" i="14"/>
  <c r="H12" i="14"/>
  <c r="M11" i="14"/>
  <c r="R10" i="14"/>
  <c r="W9" i="14"/>
  <c r="I9" i="14"/>
  <c r="N8" i="14"/>
  <c r="S7" i="14"/>
  <c r="X6" i="14"/>
  <c r="J6" i="14"/>
  <c r="O5" i="14"/>
  <c r="T4" i="14"/>
  <c r="F4" i="14"/>
  <c r="K3" i="14"/>
  <c r="E20" i="14"/>
  <c r="E6" i="14"/>
  <c r="M22" i="14"/>
  <c r="R21" i="14"/>
  <c r="W20" i="14"/>
  <c r="I20" i="14"/>
  <c r="N19" i="14"/>
  <c r="S18" i="14"/>
  <c r="X17" i="14"/>
  <c r="J17" i="14"/>
  <c r="O16" i="14"/>
  <c r="T15" i="14"/>
  <c r="F15" i="14"/>
  <c r="K14" i="14"/>
  <c r="P13" i="14"/>
  <c r="U12" i="14"/>
  <c r="G12" i="14"/>
  <c r="L11" i="14"/>
  <c r="Q10" i="14"/>
  <c r="V9" i="14"/>
  <c r="H9" i="14"/>
  <c r="M8" i="14"/>
  <c r="R7" i="14"/>
  <c r="W6" i="14"/>
  <c r="I6" i="14"/>
  <c r="N5" i="14"/>
  <c r="S4" i="14"/>
  <c r="X3" i="14"/>
  <c r="J3" i="14"/>
  <c r="E19" i="14"/>
  <c r="E5" i="14"/>
  <c r="L22" i="14"/>
  <c r="Q21" i="14"/>
  <c r="V20" i="14"/>
  <c r="H20" i="14"/>
  <c r="M19" i="14"/>
  <c r="R18" i="14"/>
  <c r="W17" i="14"/>
  <c r="I17" i="14"/>
  <c r="N16" i="14"/>
  <c r="S15" i="14"/>
  <c r="X14" i="14"/>
  <c r="J14" i="14"/>
  <c r="O13" i="14"/>
  <c r="T12" i="14"/>
  <c r="F12" i="14"/>
  <c r="K11" i="14"/>
  <c r="P10" i="14"/>
  <c r="U9" i="14"/>
  <c r="G9" i="14"/>
  <c r="L8" i="14"/>
  <c r="Q7" i="14"/>
  <c r="V6" i="14"/>
  <c r="H6" i="14"/>
  <c r="M5" i="14"/>
  <c r="R4" i="14"/>
  <c r="W3" i="14"/>
  <c r="I3" i="14"/>
  <c r="W8" i="14"/>
  <c r="X1" i="15"/>
  <c r="E18" i="14"/>
  <c r="E4" i="14"/>
  <c r="K22" i="14"/>
  <c r="P21" i="14"/>
  <c r="U20" i="14"/>
  <c r="G20" i="14"/>
  <c r="L19" i="14"/>
  <c r="Q18" i="14"/>
  <c r="V17" i="14"/>
  <c r="H17" i="14"/>
  <c r="M16" i="14"/>
  <c r="R15" i="14"/>
  <c r="W14" i="14"/>
  <c r="I14" i="14"/>
  <c r="N13" i="14"/>
  <c r="S12" i="14"/>
  <c r="X11" i="14"/>
  <c r="J11" i="14"/>
  <c r="O10" i="14"/>
  <c r="T9" i="14"/>
  <c r="F9" i="14"/>
  <c r="K8" i="14"/>
  <c r="P7" i="14"/>
  <c r="U6" i="14"/>
  <c r="G6" i="14"/>
  <c r="L5" i="14"/>
  <c r="Q4" i="14"/>
  <c r="V3" i="14"/>
  <c r="H3" i="14"/>
  <c r="E17" i="14"/>
  <c r="X22" i="14"/>
  <c r="T20" i="14"/>
  <c r="U17" i="14"/>
  <c r="V14" i="14"/>
  <c r="W11" i="14"/>
  <c r="X8" i="14"/>
  <c r="T6" i="14"/>
  <c r="U3" i="14"/>
  <c r="G3" i="14"/>
  <c r="T3" i="14"/>
  <c r="W4" i="15" l="1"/>
  <c r="X9" i="15"/>
  <c r="X31" i="15" s="1"/>
  <c r="W18" i="15"/>
  <c r="X11" i="15"/>
  <c r="X33" i="15" s="1"/>
  <c r="W5" i="15"/>
  <c r="X22" i="15"/>
  <c r="X44" i="15" s="1"/>
  <c r="X10" i="15"/>
  <c r="X32" i="15" s="1"/>
  <c r="X14" i="15"/>
  <c r="X36" i="15" s="1"/>
  <c r="W8" i="15"/>
  <c r="W22" i="15"/>
  <c r="X16" i="15"/>
  <c r="X38" i="15" s="1"/>
  <c r="W10" i="15"/>
  <c r="X17" i="15"/>
  <c r="X39" i="15" s="1"/>
  <c r="X4" i="15"/>
  <c r="X26" i="15" s="1"/>
  <c r="X18" i="15"/>
  <c r="X40" i="15" s="1"/>
  <c r="X3" i="15"/>
  <c r="X25" i="15" s="1"/>
  <c r="W12" i="15"/>
  <c r="W19" i="15"/>
  <c r="W16" i="15"/>
  <c r="X12" i="15"/>
  <c r="X34" i="15" s="1"/>
  <c r="W17" i="15"/>
  <c r="W6" i="15"/>
  <c r="X5" i="15"/>
  <c r="X27" i="15" s="1"/>
  <c r="W20" i="15"/>
  <c r="AB6" i="14"/>
  <c r="AB16" i="14"/>
  <c r="AB23" i="14"/>
  <c r="AB11" i="14"/>
  <c r="AB12" i="14"/>
  <c r="AB10" i="14"/>
  <c r="AB15" i="14"/>
  <c r="AB14" i="14"/>
  <c r="AB17" i="14"/>
  <c r="AB5" i="14"/>
  <c r="AB22" i="14"/>
  <c r="AB9" i="14"/>
  <c r="AB20" i="14"/>
  <c r="AB21" i="14"/>
  <c r="AB19" i="14"/>
  <c r="AB18" i="14"/>
  <c r="AB13" i="14"/>
  <c r="AB4" i="14"/>
  <c r="AB8" i="14"/>
  <c r="AB7" i="14"/>
  <c r="X8" i="15"/>
  <c r="X7" i="15"/>
  <c r="W3" i="15"/>
  <c r="V1" i="15"/>
  <c r="X13" i="15"/>
  <c r="X15" i="15"/>
  <c r="X19" i="15"/>
  <c r="X20" i="15"/>
  <c r="X21" i="15"/>
  <c r="W7" i="15"/>
  <c r="W9" i="15"/>
  <c r="W11" i="15"/>
  <c r="W14" i="15"/>
  <c r="W21" i="15"/>
  <c r="X6" i="15"/>
  <c r="W40" i="15" l="1"/>
  <c r="W26" i="15"/>
  <c r="W41" i="15"/>
  <c r="W44" i="15"/>
  <c r="W32" i="15"/>
  <c r="W28" i="15"/>
  <c r="W42" i="15"/>
  <c r="W30" i="15"/>
  <c r="W38" i="15"/>
  <c r="W27" i="15"/>
  <c r="W15" i="15"/>
  <c r="B20" i="13"/>
  <c r="X30" i="15"/>
  <c r="W43" i="15"/>
  <c r="W36" i="15"/>
  <c r="W33" i="15"/>
  <c r="W31" i="15"/>
  <c r="W29" i="15"/>
  <c r="X43" i="15"/>
  <c r="X42" i="15"/>
  <c r="X41" i="15"/>
  <c r="X37" i="15"/>
  <c r="X35" i="15"/>
  <c r="W25" i="15"/>
  <c r="X28" i="15"/>
  <c r="X29" i="15"/>
  <c r="B18" i="13"/>
  <c r="B17" i="13"/>
  <c r="B16" i="13"/>
  <c r="B19" i="13"/>
  <c r="B12" i="13"/>
  <c r="W34" i="15"/>
  <c r="C11" i="13"/>
  <c r="C16" i="13"/>
  <c r="C15" i="13"/>
  <c r="C14" i="13"/>
  <c r="C18" i="13"/>
  <c r="C10" i="13"/>
  <c r="C13" i="13"/>
  <c r="C19" i="13"/>
  <c r="C20" i="13"/>
  <c r="C12" i="13"/>
  <c r="C17" i="13"/>
  <c r="W39" i="15"/>
  <c r="W37" i="15" l="1"/>
  <c r="B13" i="13"/>
  <c r="E13" i="13" s="1"/>
  <c r="B11" i="13"/>
  <c r="E29" i="13" s="1"/>
  <c r="B14" i="13"/>
  <c r="H30" i="13" s="1"/>
  <c r="B15" i="13"/>
  <c r="I31" i="13" s="1"/>
  <c r="F11" i="13"/>
  <c r="H28" i="13"/>
  <c r="F14" i="13"/>
  <c r="H29" i="13"/>
  <c r="F15" i="13"/>
  <c r="H32" i="13"/>
  <c r="F18" i="13"/>
  <c r="F31" i="13"/>
  <c r="F34" i="13"/>
  <c r="F25" i="13"/>
  <c r="F27" i="13"/>
  <c r="F32" i="13"/>
  <c r="F29" i="13"/>
  <c r="F28" i="13"/>
  <c r="F24" i="13"/>
  <c r="F33" i="13"/>
  <c r="F30" i="13"/>
  <c r="E12" i="13"/>
  <c r="F26" i="13"/>
  <c r="M25" i="13"/>
  <c r="M30" i="13"/>
  <c r="M33" i="13"/>
  <c r="M26" i="13"/>
  <c r="M32" i="13"/>
  <c r="M31" i="13"/>
  <c r="M27" i="13"/>
  <c r="M28" i="13"/>
  <c r="M24" i="13"/>
  <c r="M29" i="13"/>
  <c r="M34" i="13"/>
  <c r="E19" i="13"/>
  <c r="G24" i="13"/>
  <c r="G29" i="13"/>
  <c r="G27" i="13"/>
  <c r="G30" i="13"/>
  <c r="G34" i="13"/>
  <c r="G25" i="13"/>
  <c r="N32" i="13"/>
  <c r="N33" i="13"/>
  <c r="E20" i="13"/>
  <c r="N34" i="13"/>
  <c r="N25" i="13"/>
  <c r="N31" i="13"/>
  <c r="N24" i="13"/>
  <c r="N30" i="13"/>
  <c r="N29" i="13"/>
  <c r="N26" i="13"/>
  <c r="N28" i="13"/>
  <c r="N27" i="13"/>
  <c r="J27" i="13"/>
  <c r="J30" i="13"/>
  <c r="J29" i="13"/>
  <c r="J26" i="13"/>
  <c r="J32" i="13"/>
  <c r="E16" i="13"/>
  <c r="J28" i="13"/>
  <c r="J33" i="13"/>
  <c r="J24" i="13"/>
  <c r="J31" i="13"/>
  <c r="J34" i="13"/>
  <c r="J25" i="13"/>
  <c r="H26" i="13"/>
  <c r="F12" i="13"/>
  <c r="E33" i="13"/>
  <c r="E28" i="13"/>
  <c r="D33" i="13"/>
  <c r="D29" i="13"/>
  <c r="D30" i="13"/>
  <c r="D27" i="13"/>
  <c r="D25" i="13"/>
  <c r="D32" i="13"/>
  <c r="D28" i="13"/>
  <c r="D24" i="13"/>
  <c r="D34" i="13"/>
  <c r="D26" i="13"/>
  <c r="D31" i="13"/>
  <c r="K32" i="13"/>
  <c r="K25" i="13"/>
  <c r="K26" i="13"/>
  <c r="K30" i="13"/>
  <c r="K33" i="13"/>
  <c r="E17" i="13"/>
  <c r="K24" i="13"/>
  <c r="K29" i="13"/>
  <c r="K27" i="13"/>
  <c r="K31" i="13"/>
  <c r="K28" i="13"/>
  <c r="K34" i="13"/>
  <c r="F13" i="13"/>
  <c r="L24" i="13"/>
  <c r="E18" i="13"/>
  <c r="L27" i="13"/>
  <c r="L29" i="13"/>
  <c r="L34" i="13"/>
  <c r="L25" i="13"/>
  <c r="L31" i="13"/>
  <c r="L33" i="13"/>
  <c r="L32" i="13"/>
  <c r="L30" i="13"/>
  <c r="L26" i="13"/>
  <c r="L28" i="13"/>
  <c r="E14" i="13"/>
  <c r="E30" i="13" l="1"/>
  <c r="E34" i="13"/>
  <c r="H34" i="13"/>
  <c r="H33" i="13"/>
  <c r="H25" i="13"/>
  <c r="H27" i="13"/>
  <c r="E25" i="13"/>
  <c r="H24" i="13"/>
  <c r="E26" i="13"/>
  <c r="G32" i="13"/>
  <c r="E32" i="13"/>
  <c r="E24" i="13"/>
  <c r="E31" i="13"/>
  <c r="E11" i="13"/>
  <c r="K1" i="13" s="1"/>
  <c r="G33" i="13"/>
  <c r="I33" i="13"/>
  <c r="I32" i="13"/>
  <c r="I26" i="13"/>
  <c r="I25" i="13"/>
  <c r="I30" i="13"/>
  <c r="I28" i="13"/>
  <c r="I27" i="13"/>
  <c r="I29" i="13"/>
  <c r="B73" i="13" s="1"/>
  <c r="G28" i="13"/>
  <c r="G31" i="13"/>
  <c r="G26" i="13"/>
  <c r="E27" i="13"/>
  <c r="H67" i="13"/>
  <c r="D67" i="13"/>
  <c r="B67" i="13"/>
  <c r="E15" i="13"/>
  <c r="I34" i="13"/>
  <c r="F20" i="13"/>
  <c r="F17" i="13"/>
  <c r="F19" i="13"/>
  <c r="H31" i="13"/>
  <c r="F67" i="13" s="1"/>
  <c r="I24" i="13"/>
  <c r="F16" i="13"/>
  <c r="AB65" i="15"/>
  <c r="AA55" i="15"/>
  <c r="AB66" i="15"/>
  <c r="AA58" i="15"/>
  <c r="Y67" i="15"/>
  <c r="Z61" i="15"/>
  <c r="Y60" i="15"/>
  <c r="Y54" i="15"/>
  <c r="X67" i="15"/>
  <c r="AC48" i="15"/>
  <c r="AA67" i="15"/>
  <c r="AA51" i="15"/>
  <c r="Z59" i="15"/>
  <c r="X52" i="15"/>
  <c r="Y58" i="15"/>
  <c r="AA57" i="15"/>
  <c r="AB60" i="15"/>
  <c r="AA66" i="15"/>
  <c r="AA64" i="15"/>
  <c r="X59" i="15"/>
  <c r="Z65" i="15"/>
  <c r="X51" i="15"/>
  <c r="X61" i="15"/>
  <c r="AB59" i="15"/>
  <c r="AB48" i="15"/>
  <c r="Z60" i="15"/>
  <c r="Y48" i="15"/>
  <c r="X66" i="15"/>
  <c r="X60" i="15"/>
  <c r="AA59" i="15"/>
  <c r="AB61" i="15"/>
  <c r="X56" i="15"/>
  <c r="Y51" i="15"/>
  <c r="Y64" i="15"/>
  <c r="Z64" i="15"/>
  <c r="Z51" i="15"/>
  <c r="Z50" i="15"/>
  <c r="Y53" i="15"/>
  <c r="AA65" i="15"/>
  <c r="Z53" i="15"/>
  <c r="AB57" i="15"/>
  <c r="AA48" i="15"/>
  <c r="AA49" i="15"/>
  <c r="Z63" i="15"/>
  <c r="AB56" i="15"/>
  <c r="X55" i="15"/>
  <c r="AB53" i="15"/>
  <c r="AA53" i="15"/>
  <c r="AA63" i="15"/>
  <c r="X58" i="15"/>
  <c r="Z49" i="15"/>
  <c r="Y56" i="15"/>
  <c r="Y63" i="15"/>
  <c r="AA54" i="15"/>
  <c r="Z52" i="15"/>
  <c r="X53" i="15"/>
  <c r="AB50" i="15"/>
  <c r="AB63" i="15"/>
  <c r="AA52" i="15"/>
  <c r="Y66" i="15"/>
  <c r="AA56" i="15"/>
  <c r="AB51" i="15"/>
  <c r="Z54" i="15"/>
  <c r="Y57" i="15"/>
  <c r="X62" i="15"/>
  <c r="Z67" i="15"/>
  <c r="AB58" i="15"/>
  <c r="Z62" i="15"/>
  <c r="X64" i="15"/>
  <c r="X50" i="15"/>
  <c r="Y59" i="15"/>
  <c r="Z66" i="15"/>
  <c r="Y61" i="15"/>
  <c r="Y49" i="15"/>
  <c r="X63" i="15"/>
  <c r="AA60" i="15"/>
  <c r="AB64" i="15"/>
  <c r="X65" i="15"/>
  <c r="Z58" i="15"/>
  <c r="Z48" i="15"/>
  <c r="Z57" i="15"/>
  <c r="AA50" i="15"/>
  <c r="AB49" i="15"/>
  <c r="AA61" i="15"/>
  <c r="AB62" i="15"/>
  <c r="Y52" i="15"/>
  <c r="AB55" i="15"/>
  <c r="X54" i="15"/>
  <c r="AB67" i="15"/>
  <c r="X57" i="15"/>
  <c r="Y50" i="15"/>
  <c r="Y65" i="15"/>
  <c r="Z56" i="15"/>
  <c r="AB52" i="15"/>
  <c r="AB54" i="15"/>
  <c r="X49" i="15"/>
  <c r="X48" i="15"/>
  <c r="Y62" i="15"/>
  <c r="Y55" i="15"/>
  <c r="Z55" i="15"/>
  <c r="AA62" i="15"/>
  <c r="B78" i="13"/>
  <c r="L67" i="13"/>
  <c r="I67" i="13"/>
  <c r="B74" i="13"/>
  <c r="K67" i="13"/>
  <c r="J67" i="13"/>
  <c r="AD63" i="15" l="1"/>
  <c r="B76" i="13"/>
  <c r="E65" i="13"/>
  <c r="A65" i="13" s="1"/>
  <c r="AD64" i="15"/>
  <c r="B77" i="13"/>
  <c r="AD65" i="15"/>
  <c r="E59" i="13"/>
  <c r="A59" i="13" s="1"/>
  <c r="C67" i="13"/>
  <c r="B72" i="13"/>
  <c r="B69" i="13"/>
  <c r="E53" i="13"/>
  <c r="A53" i="13" s="1"/>
  <c r="B71" i="13"/>
  <c r="B75" i="13"/>
  <c r="B70" i="13"/>
  <c r="I53" i="13"/>
  <c r="M53" i="13" s="1"/>
  <c r="E67" i="13"/>
  <c r="AC55" i="15"/>
  <c r="AC77" i="15" s="1"/>
  <c r="AC58" i="15"/>
  <c r="AC80" i="15" s="1"/>
  <c r="AC57" i="15"/>
  <c r="AC79" i="15" s="1"/>
  <c r="K3" i="13"/>
  <c r="N2" i="13" s="1"/>
  <c r="H43" i="13"/>
  <c r="B68" i="13"/>
  <c r="G67" i="13"/>
  <c r="AC64" i="15"/>
  <c r="AC86" i="15" s="1"/>
  <c r="AC66" i="15"/>
  <c r="AC88" i="15" s="1"/>
  <c r="AC65" i="15"/>
  <c r="AC87" i="15" s="1"/>
  <c r="AC59" i="15"/>
  <c r="AC81" i="15" s="1"/>
  <c r="AD59" i="15"/>
  <c r="AD67" i="15"/>
  <c r="AC67" i="15"/>
  <c r="AC89" i="15" s="1"/>
  <c r="AD48" i="15"/>
  <c r="AD60" i="15"/>
  <c r="AD54" i="15"/>
  <c r="AD56" i="15"/>
  <c r="AC51" i="15"/>
  <c r="AC73" i="15" s="1"/>
  <c r="AD53" i="15"/>
  <c r="AD55" i="15"/>
  <c r="AD58" i="15"/>
  <c r="AD61" i="15"/>
  <c r="AC53" i="15"/>
  <c r="AC75" i="15" s="1"/>
  <c r="AD52" i="15"/>
  <c r="AC63" i="15"/>
  <c r="AC85" i="15" s="1"/>
  <c r="AC50" i="15"/>
  <c r="AC72" i="15" s="1"/>
  <c r="AC49" i="15"/>
  <c r="AC71" i="15" s="1"/>
  <c r="AD66" i="15"/>
  <c r="AH57" i="15"/>
  <c r="AC60" i="15"/>
  <c r="AC82" i="15" s="1"/>
  <c r="AC56" i="15"/>
  <c r="AC78" i="15" s="1"/>
  <c r="AC61" i="15"/>
  <c r="AC83" i="15" s="1"/>
  <c r="AD49" i="15"/>
  <c r="AC52" i="15"/>
  <c r="AC74" i="15" s="1"/>
  <c r="AD51" i="15"/>
  <c r="AD50" i="15"/>
  <c r="AD57" i="15"/>
  <c r="AD62" i="15"/>
  <c r="AC54" i="15"/>
  <c r="AC76" i="15" s="1"/>
  <c r="AH63" i="15"/>
  <c r="AH66" i="15"/>
  <c r="AH52" i="15"/>
  <c r="AH53" i="15"/>
  <c r="AH55" i="15"/>
  <c r="AH50" i="15"/>
  <c r="AH54" i="15"/>
  <c r="AH49" i="15"/>
  <c r="AH59" i="15"/>
  <c r="AH48" i="15"/>
  <c r="AH51" i="15"/>
  <c r="AH61" i="15"/>
  <c r="AC62" i="15"/>
  <c r="AH62" i="15"/>
  <c r="AH67" i="15"/>
  <c r="AH60" i="15"/>
  <c r="AH58" i="15"/>
  <c r="AH64" i="15"/>
  <c r="AH65" i="15"/>
  <c r="AH56" i="15"/>
  <c r="I39" i="13" l="1"/>
  <c r="H39" i="13"/>
  <c r="AF51" i="15"/>
  <c r="AF57" i="15"/>
  <c r="AF66" i="15"/>
  <c r="AF62" i="15"/>
  <c r="AF52" i="15"/>
  <c r="AF67" i="15"/>
  <c r="AF58" i="15"/>
  <c r="AF59" i="15"/>
  <c r="AF55" i="15"/>
  <c r="AF50" i="15"/>
  <c r="AF49" i="15"/>
  <c r="AF48" i="15"/>
  <c r="AF56" i="15"/>
  <c r="AF63" i="15"/>
  <c r="AF61" i="15"/>
  <c r="AF65" i="15"/>
  <c r="AF54" i="15"/>
  <c r="AF53" i="15"/>
  <c r="AF60" i="15"/>
  <c r="AF64" i="15"/>
  <c r="AG60" i="15"/>
  <c r="AG54" i="15"/>
  <c r="AG64" i="15"/>
  <c r="AG57" i="15"/>
  <c r="AG66" i="15"/>
  <c r="AG56" i="15"/>
  <c r="AG50" i="15"/>
  <c r="AG52" i="15"/>
  <c r="AG65" i="15"/>
  <c r="AG67" i="15"/>
  <c r="AC84" i="15"/>
  <c r="AG49" i="15"/>
  <c r="AG48" i="15"/>
  <c r="AG58" i="15"/>
  <c r="AG61" i="15"/>
  <c r="AG63" i="15"/>
  <c r="AG51" i="15"/>
  <c r="AG62" i="15"/>
  <c r="AI62" i="15" s="1"/>
  <c r="AG53" i="15"/>
  <c r="AI53" i="15" s="1"/>
  <c r="AG59" i="15"/>
  <c r="AG55" i="15"/>
  <c r="AI52" i="15" l="1"/>
  <c r="AI55" i="15"/>
  <c r="AI57" i="15"/>
  <c r="AI50" i="15"/>
  <c r="AI59" i="15"/>
  <c r="AI60" i="15"/>
  <c r="AI66" i="15"/>
  <c r="AI51" i="15"/>
  <c r="AI67" i="15"/>
  <c r="AI58" i="15"/>
  <c r="AI54" i="15"/>
  <c r="AI48" i="15"/>
  <c r="AI56" i="15"/>
  <c r="AI63" i="15"/>
  <c r="AI61" i="15"/>
  <c r="AI64" i="15"/>
  <c r="AI49" i="15"/>
  <c r="AI65" i="15"/>
  <c r="U58" i="15" l="1"/>
  <c r="U64" i="15"/>
  <c r="U65" i="15"/>
  <c r="U55" i="15"/>
  <c r="U52" i="15"/>
  <c r="U61" i="15"/>
  <c r="U51" i="15"/>
  <c r="U50" i="15"/>
  <c r="U56" i="15"/>
  <c r="U53" i="15"/>
  <c r="U54" i="15"/>
  <c r="U49" i="15"/>
  <c r="U48" i="15"/>
  <c r="U67" i="15"/>
  <c r="U57" i="15"/>
  <c r="U63" i="15"/>
  <c r="U66" i="15"/>
  <c r="U60" i="15"/>
  <c r="U59" i="15"/>
  <c r="U62" i="15"/>
  <c r="V78" i="15" l="1"/>
  <c r="X78" i="15"/>
  <c r="AB73" i="15"/>
  <c r="AA70" i="15"/>
  <c r="AD70" i="15"/>
  <c r="AA74" i="15"/>
  <c r="AD78" i="15"/>
  <c r="Z79" i="15"/>
  <c r="Z84" i="15"/>
  <c r="V77" i="15"/>
  <c r="AA72" i="15"/>
  <c r="Z70" i="15"/>
  <c r="Y74" i="15"/>
  <c r="X72" i="15"/>
  <c r="W72" i="15"/>
  <c r="V88" i="15"/>
  <c r="W78" i="15"/>
  <c r="AD81" i="15"/>
  <c r="AB70" i="15"/>
  <c r="Z74" i="15"/>
  <c r="V79" i="15"/>
  <c r="Y72" i="15"/>
  <c r="Z75" i="15"/>
  <c r="AD85" i="15"/>
  <c r="X74" i="15"/>
  <c r="X70" i="15"/>
  <c r="W73" i="15"/>
  <c r="Y78" i="15"/>
  <c r="X77" i="15"/>
  <c r="Y73" i="15"/>
  <c r="AA71" i="15"/>
  <c r="AA77" i="15"/>
  <c r="AB74" i="15"/>
  <c r="X73" i="15"/>
  <c r="AB77" i="15"/>
  <c r="X75" i="15"/>
  <c r="AD72" i="15"/>
  <c r="V70" i="15"/>
  <c r="Z77" i="15"/>
  <c r="W70" i="15"/>
  <c r="W84" i="15"/>
  <c r="V76" i="15"/>
  <c r="AD71" i="15"/>
  <c r="Z76" i="15"/>
  <c r="Z78" i="15"/>
  <c r="V73" i="15"/>
  <c r="AA79" i="15"/>
  <c r="AB75" i="15"/>
  <c r="Y79" i="15"/>
  <c r="W82" i="15"/>
  <c r="Y82" i="15"/>
  <c r="Y80" i="15"/>
  <c r="Z85" i="15"/>
  <c r="AB79" i="15"/>
  <c r="V89" i="15"/>
  <c r="AD80" i="15"/>
  <c r="Y70" i="15"/>
  <c r="V75" i="15"/>
  <c r="V74" i="15"/>
  <c r="X88" i="15"/>
  <c r="AB82" i="15"/>
  <c r="X83" i="15"/>
  <c r="V87" i="15"/>
  <c r="W76" i="15"/>
  <c r="W83" i="15"/>
  <c r="Z71" i="15"/>
  <c r="AD74" i="15"/>
  <c r="V71" i="15"/>
  <c r="AB86" i="15"/>
  <c r="Z73" i="15"/>
  <c r="Z82" i="15"/>
  <c r="X76" i="15"/>
  <c r="AB89" i="15"/>
  <c r="Z80" i="15"/>
  <c r="AD79" i="15"/>
  <c r="Y89" i="15"/>
  <c r="X82" i="15"/>
  <c r="W71" i="15"/>
  <c r="AB78" i="15"/>
  <c r="V86" i="15"/>
  <c r="V72" i="15"/>
  <c r="Y83" i="15"/>
  <c r="AD77" i="15"/>
  <c r="AA76" i="15"/>
  <c r="Z86" i="15"/>
  <c r="Y76" i="15"/>
  <c r="AB87" i="15"/>
  <c r="W85" i="15"/>
  <c r="AC70" i="15"/>
  <c r="W77" i="15"/>
  <c r="AA87" i="15"/>
  <c r="AA73" i="15"/>
  <c r="W80" i="15"/>
  <c r="AD88" i="15"/>
  <c r="AB72" i="15"/>
  <c r="AA89" i="15"/>
  <c r="AB71" i="15"/>
  <c r="X80" i="15"/>
  <c r="Y77" i="15"/>
  <c r="AB76" i="15"/>
  <c r="X79" i="15"/>
  <c r="AD73" i="15"/>
  <c r="W74" i="15"/>
  <c r="AA78" i="15"/>
  <c r="Y75" i="15"/>
  <c r="AD76" i="15"/>
  <c r="AB80" i="15"/>
  <c r="AD75" i="15"/>
  <c r="X89" i="15"/>
  <c r="AB85" i="15"/>
  <c r="Z83" i="15"/>
  <c r="AD89" i="15"/>
  <c r="AB83" i="15"/>
  <c r="AB84" i="15"/>
  <c r="Z88" i="15"/>
  <c r="X86" i="15"/>
  <c r="W89" i="15"/>
  <c r="AD83" i="15"/>
  <c r="AD84" i="15"/>
  <c r="V81" i="15"/>
  <c r="AB81" i="15"/>
  <c r="AA83" i="15"/>
  <c r="Y87" i="15"/>
  <c r="W88" i="15"/>
  <c r="V80" i="15"/>
  <c r="Z81" i="15"/>
  <c r="V83" i="15"/>
  <c r="AD87" i="15"/>
  <c r="AA81" i="15"/>
  <c r="X85" i="15"/>
  <c r="Y85" i="15"/>
  <c r="Z72" i="15"/>
  <c r="Y88" i="15"/>
  <c r="V84" i="15"/>
  <c r="AA86" i="15"/>
  <c r="V85" i="15"/>
  <c r="AD86" i="15"/>
  <c r="AA82" i="15"/>
  <c r="W79" i="15"/>
  <c r="X87" i="15"/>
  <c r="AA75" i="15"/>
  <c r="AA88" i="15"/>
  <c r="Z89" i="15"/>
  <c r="X81" i="15"/>
  <c r="V82" i="15"/>
  <c r="W87" i="15"/>
  <c r="AA80" i="15"/>
  <c r="AB88" i="15"/>
  <c r="Y86" i="15"/>
  <c r="W86" i="15"/>
  <c r="W81" i="15"/>
  <c r="W75" i="15"/>
  <c r="X71" i="15"/>
  <c r="Y71" i="15"/>
  <c r="Y84" i="15"/>
  <c r="AA85" i="15"/>
  <c r="X84" i="15"/>
  <c r="AD82" i="15"/>
  <c r="Z87" i="15"/>
  <c r="Y81" i="15"/>
  <c r="AA84" i="15"/>
  <c r="X92" i="15" l="1"/>
  <c r="V92" i="15"/>
  <c r="AC92" i="15"/>
  <c r="W92" i="15"/>
  <c r="AB92" i="15"/>
  <c r="AA92" i="15"/>
  <c r="AM92" i="15"/>
  <c r="AF92" i="15"/>
  <c r="Z92" i="15"/>
  <c r="Y92" i="15"/>
  <c r="AL92" i="15"/>
  <c r="AD92" i="15"/>
  <c r="AE92" i="15"/>
  <c r="AJ92" i="15"/>
  <c r="AH92" i="15"/>
  <c r="AG92" i="15"/>
  <c r="AI92" i="15"/>
  <c r="AO92" i="15"/>
  <c r="AK92" i="15"/>
  <c r="AN9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68ED1-FF71-41B6-8364-5B3C2FB3D106}" name="Connection" type="4" refreshedVersion="8" background="1" saveData="1">
    <webPr sourceData="1" parsePre="1" consecutive="1" url="https://fbref.com/en/comps/11/Serie-A-Stats" htmlTables="1" htmlFormat="all">
      <tables count="1">
        <s v="results2023-2024111_overall"/>
      </tables>
    </webPr>
  </connection>
  <connection id="2" xr16:uid="{38AA1A4E-AB19-4130-96F8-52A250E33B94}" name="Connection1" type="4" refreshedVersion="8" background="1" saveData="1">
    <webPr sourceData="1" parsePre="1" consecutive="1" url="https://fbref.com/en/comps/11/Serie-A-Stats" htmlTables="1">
      <tables count="1">
        <s v="stats_squads_keeper_for"/>
      </tables>
    </webPr>
  </connection>
  <connection id="3" xr16:uid="{5707FAA1-DD8C-4D16-BCAD-CEDDA8318348}" name="Connection2" type="4" refreshedVersion="8" background="1" refreshOnLoad="1" saveData="1">
    <webPr sourceData="1" parsePre="1" consecutive="1" url="https://fbref.com/en/comps/11/Serie-A-Stats" htmlTables="1">
      <tables count="1">
        <s v="stats_squads_shooting_for"/>
      </tables>
    </webPr>
  </connection>
  <connection id="4" xr16:uid="{72BF1C79-A650-43A7-8CBF-A6E69E26C0B0}" name="Connection3" type="4" refreshedVersion="8" background="1" refreshOnLoad="1" saveData="1">
    <webPr sourceData="1" parsePre="1" consecutive="1" url="https://fbref.com/en/comps/11/Serie-A-Stats" htmlTables="1">
      <tables count="1">
        <s v="stats_squads_possession_for"/>
      </tables>
    </webPr>
  </connection>
  <connection id="5" xr16:uid="{539FD32D-9E6E-4480-B6A0-BF50ABA36B9F}" name="Connection4" type="4" refreshedVersion="8" background="1" refreshOnLoad="1" saveData="1">
    <webPr sourceData="1" parsePre="1" consecutive="1" url="https://fbref.com/en/comps/11/Serie-A-Stats" htmlTables="1">
      <tables count="1">
        <s v="stats_squads_possession_against"/>
      </tables>
    </webPr>
  </connection>
  <connection id="6" xr16:uid="{7CBCC75C-A982-4B93-AA88-899C0B1E564C}" name="Connection5" type="4" refreshedVersion="8" background="1" refreshOnLoad="1" saveData="1">
    <webPr sourceData="1" parsePre="1" consecutive="1" url="https://fbref.com/en/comps/11/Serie-A-Stats" htmlTables="1">
      <tables count="1">
        <s v="stats_squads_passing_for"/>
      </tables>
    </webPr>
  </connection>
  <connection id="7" xr16:uid="{DBADA07E-28B9-4A77-BC1B-B53CFAAB8662}" name="Connection6" type="4" refreshedVersion="8" background="1" refreshOnLoad="1" saveData="1">
    <webPr sourceData="1" parsePre="1" consecutive="1" url="https://fbref.com/en/comps/11/Serie-A-Stats" htmlTables="1">
      <tables count="1">
        <s v="stats_squads_defense_for"/>
      </tables>
    </webPr>
  </connection>
  <connection id="8" xr16:uid="{68E8E85F-07AF-45FA-A8BB-7DA6842AAE2C}" name="Connection7" type="4" refreshedVersion="8" background="1" refreshOnLoad="1" saveData="1">
    <webPr sourceData="1" parsePre="1" consecutive="1" url="https://fbref.com/en/comps/11/schedule/Serie-A-Scores-and-Fixtures" htmlTables="1"/>
  </connection>
  <connection id="9" xr16:uid="{F810CC6D-112A-4927-8A99-BC14B02303A4}" keepAlive="1" name="Query - Scores-and-Fixtures" description="Connection to the 'Scores-and-Fixtures' query in the workbook." type="5" refreshedVersion="8" background="1" saveData="1">
    <dbPr connection="Provider=Microsoft.Mashup.OleDb.1;Data Source=$Workbook$;Location=Scores-and-Fixtures;Extended Properties=&quot;&quot;" command="SELECT * FROM [Scores-and-Fixtures]"/>
  </connection>
  <connection id="10" xr16:uid="{0D1FE549-AE3D-4858-B711-37B32C6E5CCF}" keepAlive="1" name="Query - Scores-and-Fixtures_xg" description="Connection to the 'Scores-and-Fixtures_xg' query in the workbook." type="5" refreshedVersion="8" background="1" saveData="1">
    <dbPr connection="Provider=Microsoft.Mashup.OleDb.1;Data Source=$Workbook$;Location=Scores-and-Fixtures_xg;Extended Properties=&quot;&quot;" command="SELECT * FROM [Scores-and-Fixtures_xg]"/>
  </connection>
  <connection id="11" xr16:uid="{CDF6F1A8-9A0E-446C-A3E3-114E3BFBC41D}" keepAlive="1" name="Query - Stats" description="Connection to the 'Stats' query in the workbook." type="5" refreshedVersion="8" background="1" saveData="1">
    <dbPr connection="Provider=Microsoft.Mashup.OleDb.1;Data Source=$Workbook$;Location=Stats;Extended Properties=&quot;&quot;" command="SELECT * FROM [Stats]"/>
  </connection>
  <connection id="12" xr16:uid="{F7E97CCA-D0FC-44B0-9295-9579247B02BF}" keepAlive="1" name="Query - Stats_2" description="Connection to the 'Stats_2' query in the workbook." type="5" refreshedVersion="8" background="1" refreshOnLoad="1" saveData="1">
    <dbPr connection="Provider=Microsoft.Mashup.OleDb.1;Data Source=$Workbook$;Location=Stats_2;Extended Properties=&quot;&quot;" command="SELECT * FROM [Stats_2]"/>
  </connection>
  <connection id="13" xr16:uid="{B2585EA1-A3A8-48AE-8194-65CBBDA1887A}" keepAlive="1" name="Query - Stats_3" description="Connection to the 'Stats_3' query in the workbook." type="5" refreshedVersion="8" background="1" saveData="1">
    <dbPr connection="Provider=Microsoft.Mashup.OleDb.1;Data Source=$Workbook$;Location=Stats_3;Extended Properties=&quot;&quot;" command="SELECT * FROM [Stats_3]"/>
  </connection>
  <connection id="14" xr16:uid="{F4D2E471-DBCF-4592-A0E4-918A219583A3}" keepAlive="1" name="Query - Stats_4" description="Connection to the 'Stats_4' query in the workbook." type="5" refreshedVersion="8" background="1" saveData="1">
    <dbPr connection="Provider=Microsoft.Mashup.OleDb.1;Data Source=$Workbook$;Location=Stats_4;Extended Properties=&quot;&quot;" command="SELECT * FROM [Stats_4]"/>
  </connection>
  <connection id="15" xr16:uid="{CA530B20-DA74-4FB3-9482-6DE3E1165E6B}" keepAlive="1" name="Query - Stats_6" description="Connection to the 'Stats_6' query in the workbook." type="5" refreshedVersion="8" background="1" saveData="1">
    <dbPr connection="Provider=Microsoft.Mashup.OleDb.1;Data Source=$Workbook$;Location=Stats_6;Extended Properties=&quot;&quot;" command="SELECT * FROM [Stats_6]"/>
  </connection>
  <connection id="16" xr16:uid="{B7AD2CEF-8BFD-4CE6-A730-B59F40A99BB3}" keepAlive="1" name="Query - Stats_7" description="Connection to the 'Stats_7' query in the workbook." type="5" refreshedVersion="8" background="1" saveData="1">
    <dbPr connection="Provider=Microsoft.Mashup.OleDb.1;Data Source=$Workbook$;Location=Stats_7;Extended Properties=&quot;&quot;" command="SELECT * FROM [Stats_7]"/>
  </connection>
</connections>
</file>

<file path=xl/sharedStrings.xml><?xml version="1.0" encoding="utf-8"?>
<sst xmlns="http://schemas.openxmlformats.org/spreadsheetml/2006/main" count="4756" uniqueCount="468">
  <si>
    <t>Regular season Table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</si>
  <si>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</si>
  <si>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</si>
  <si>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</si>
  <si>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</si>
  <si>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</si>
  <si>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</si>
  <si>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</si>
  <si>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</si>
  <si>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</si>
  <si>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</si>
  <si>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</si>
  <si>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</si>
  <si>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</si>
  <si>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</si>
  <si>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</si>
  <si>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</si>
  <si>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</si>
  <si>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</si>
  <si>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</si>
  <si>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</si>
  <si>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Playing Time</t>
  </si>
  <si>
    <t>Performance</t>
  </si>
  <si>
    <t>Expected</t>
  </si>
  <si>
    <t># Pl</t>
  </si>
  <si>
    <t>Poss</t>
  </si>
  <si>
    <t>Starts</t>
  </si>
  <si>
    <t>Min</t>
  </si>
  <si>
    <t>90s</t>
  </si>
  <si>
    <t>Gls</t>
  </si>
  <si>
    <t>Ast</t>
  </si>
  <si>
    <t>PK</t>
  </si>
  <si>
    <t>PKatt</t>
  </si>
  <si>
    <t>npxG</t>
  </si>
  <si>
    <t>xAG</t>
  </si>
  <si>
    <t>PrgC</t>
  </si>
  <si>
    <t>PrgP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</si>
  <si>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</si>
  <si>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</si>
  <si>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</si>
  <si>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</si>
  <si>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</si>
  <si>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</si>
  <si>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</si>
  <si>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</si>
  <si>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</si>
  <si>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</si>
  <si>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</si>
  <si>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</si>
  <si>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</si>
  <si>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</si>
  <si>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</si>
  <si>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Sheffield Utd</t>
  </si>
  <si>
    <t>Tottenham</t>
  </si>
  <si>
    <t>West Ham</t>
  </si>
  <si>
    <t>Wolves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</si>
  <si>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</si>
  <si>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</si>
  <si>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</si>
  <si>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</si>
  <si>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</si>
  <si>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</si>
  <si>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</si>
  <si>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</si>
  <si>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</si>
  <si>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</si>
  <si>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</si>
  <si>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FK</t>
  </si>
  <si>
    <t>Cmp</t>
  </si>
  <si>
    <t>Att</t>
  </si>
  <si>
    <t>Cmp%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</si>
  <si>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</si>
  <si>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</si>
  <si>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</si>
  <si>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</si>
  <si>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</si>
  <si>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</si>
  <si>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</si>
  <si>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</si>
  <si>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</si>
  <si>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</si>
  <si>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</si>
  <si>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</si>
  <si>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</si>
  <si>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</si>
  <si>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</si>
  <si>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</si>
  <si>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</si>
  <si>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</si>
  <si>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</si>
  <si>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</si>
  <si>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</si>
  <si>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</si>
  <si>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</si>
  <si>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</si>
  <si>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</si>
  <si>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</si>
  <si>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</si>
  <si>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</si>
  <si>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</si>
  <si>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</si>
  <si>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</si>
  <si>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</si>
  <si>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</si>
  <si>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</si>
  <si>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</si>
  <si>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</si>
  <si>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</si>
  <si>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</si>
  <si>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</si>
  <si>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</si>
  <si>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</si>
  <si>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</si>
  <si>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</si>
  <si>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</si>
  <si>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</si>
  <si>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</si>
  <si>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</si>
  <si>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</si>
  <si>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</si>
  <si>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</si>
  <si>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</si>
  <si>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</si>
  <si>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</si>
  <si>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</si>
  <si>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t>Nottingham Forest</t>
  </si>
  <si>
    <t>TABLE</t>
  </si>
  <si>
    <t>Matches Played</t>
  </si>
  <si>
    <t>Goals Against</t>
  </si>
  <si>
    <t>Goals Against/90</t>
  </si>
  <si>
    <t>Shots on Target Against</t>
  </si>
  <si>
    <t>Shots on Target/90</t>
  </si>
  <si>
    <t>Chart Axes</t>
  </si>
  <si>
    <t>Position</t>
  </si>
  <si>
    <t>Team</t>
  </si>
  <si>
    <t>Goals For</t>
  </si>
  <si>
    <t>Goal Difference</t>
  </si>
  <si>
    <t>Pts/Game</t>
  </si>
  <si>
    <t>Shots</t>
  </si>
  <si>
    <t>Shots on Target</t>
  </si>
  <si>
    <t>Shots on Target %</t>
  </si>
  <si>
    <t>Shots/90</t>
  </si>
  <si>
    <t>Conversion Rate</t>
  </si>
  <si>
    <t>Goals/Shots on Target</t>
  </si>
  <si>
    <t>xG/Shot</t>
  </si>
  <si>
    <t>xG/90</t>
  </si>
  <si>
    <t>npxG/90</t>
  </si>
  <si>
    <t>Shooting</t>
  </si>
  <si>
    <t>Att Efficiency</t>
  </si>
  <si>
    <t>Passes Completed</t>
  </si>
  <si>
    <t>Passes Attempted</t>
  </si>
  <si>
    <t>Completion Rate</t>
  </si>
  <si>
    <t>Chart Axis</t>
  </si>
  <si>
    <t>Passes Attempted/90</t>
  </si>
  <si>
    <t>Tackles Attempted</t>
  </si>
  <si>
    <t>Tackles Attempted/90</t>
  </si>
  <si>
    <t>Tackles Won</t>
  </si>
  <si>
    <t>Tackle Win %</t>
  </si>
  <si>
    <t>Blocks Made</t>
  </si>
  <si>
    <t>Blocks/90</t>
  </si>
  <si>
    <t>Interceptions Made</t>
  </si>
  <si>
    <t>Tackles + Interceptions</t>
  </si>
  <si>
    <t>Clearances</t>
  </si>
  <si>
    <t>Clearances/90</t>
  </si>
  <si>
    <t>Defending</t>
  </si>
  <si>
    <t>Tackling</t>
  </si>
  <si>
    <t>Goals/90</t>
  </si>
  <si>
    <t>Save %</t>
  </si>
  <si>
    <t>PL AVERAGE</t>
  </si>
  <si>
    <t>AVG Goals</t>
  </si>
  <si>
    <t>AVG GOALS/GAME</t>
  </si>
  <si>
    <t>Attacking Rating</t>
  </si>
  <si>
    <t>Defensive Rating</t>
  </si>
  <si>
    <t>Home:</t>
  </si>
  <si>
    <t>Away:</t>
  </si>
  <si>
    <t>Poisson Distribution</t>
  </si>
  <si>
    <t>Over/Under 2.5 Goals</t>
  </si>
  <si>
    <t>BTTS</t>
  </si>
  <si>
    <t>Over 2.5 Goals</t>
  </si>
  <si>
    <t>Under 2.5 Goals</t>
  </si>
  <si>
    <t>Yes</t>
  </si>
  <si>
    <t>No</t>
  </si>
  <si>
    <t>Most Likely Scoreline</t>
  </si>
  <si>
    <t>Chances of Occuring</t>
  </si>
  <si>
    <t>Probabilities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</si>
  <si>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</si>
  <si>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</si>
  <si>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</si>
  <si>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</si>
  <si>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</si>
  <si>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</si>
  <si>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</si>
  <si>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</si>
  <si>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</si>
  <si>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</si>
  <si>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</si>
  <si>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</si>
  <si>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</si>
  <si>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</si>
  <si>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</si>
  <si>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</si>
  <si>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</si>
  <si>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</si>
  <si>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</si>
  <si>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</si>
  <si>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Points</t>
  </si>
  <si>
    <t>Gms Played</t>
  </si>
  <si>
    <t>Wk</t>
  </si>
  <si>
    <t>Day</t>
  </si>
  <si>
    <t>Date</t>
  </si>
  <si>
    <t>Time</t>
  </si>
  <si>
    <t>Home</t>
  </si>
  <si>
    <t>Score</t>
  </si>
  <si>
    <t>Away</t>
  </si>
  <si>
    <t>Venue</t>
  </si>
  <si>
    <t>Referee</t>
  </si>
  <si>
    <t>Match Report</t>
  </si>
  <si>
    <t>Fri</t>
  </si>
  <si>
    <t>0–3</t>
  </si>
  <si>
    <t>Sat</t>
  </si>
  <si>
    <t>2–1</t>
  </si>
  <si>
    <t>0–1</t>
  </si>
  <si>
    <t>4–1</t>
  </si>
  <si>
    <t>1–1</t>
  </si>
  <si>
    <t>5–1</t>
  </si>
  <si>
    <t>Sun</t>
  </si>
  <si>
    <t>2–2</t>
  </si>
  <si>
    <t>Mon</t>
  </si>
  <si>
    <t>1–0</t>
  </si>
  <si>
    <t>3–1</t>
  </si>
  <si>
    <t>1–4</t>
  </si>
  <si>
    <t>2–0</t>
  </si>
  <si>
    <t>4–0</t>
  </si>
  <si>
    <t>3–0</t>
  </si>
  <si>
    <t>0–2</t>
  </si>
  <si>
    <t>3–2</t>
  </si>
  <si>
    <t>1–3</t>
  </si>
  <si>
    <t>1–2</t>
  </si>
  <si>
    <t>0–0</t>
  </si>
  <si>
    <t>0–4</t>
  </si>
  <si>
    <t>Tue</t>
  </si>
  <si>
    <t>4–3</t>
  </si>
  <si>
    <t>3–3</t>
  </si>
  <si>
    <t>3–4</t>
  </si>
  <si>
    <t>Wed</t>
  </si>
  <si>
    <t>Thu</t>
  </si>
  <si>
    <t>Head-to-Head</t>
  </si>
  <si>
    <t>Home Score</t>
  </si>
  <si>
    <t>Away Score</t>
  </si>
  <si>
    <t>Reverted Attacking Rating</t>
  </si>
  <si>
    <t>Reverted Defensive Rating</t>
  </si>
  <si>
    <t>Trials</t>
  </si>
  <si>
    <t>MOST LIKELY OUTCOME</t>
  </si>
  <si>
    <t>xG_1</t>
  </si>
  <si>
    <t>AVG XG/GAME</t>
  </si>
  <si>
    <t>AVG GL/XG per Game</t>
  </si>
  <si>
    <t>Composite ATT Rating</t>
  </si>
  <si>
    <t>Composite DEF Rating</t>
  </si>
  <si>
    <t>Avg Shots/90</t>
  </si>
  <si>
    <t>Avg Conversion Rate</t>
  </si>
  <si>
    <t>Avg Passes Completed/90</t>
  </si>
  <si>
    <t>Shots/90 Rating</t>
  </si>
  <si>
    <t>Conversion Rate Rating</t>
  </si>
  <si>
    <t>Passes Completed Rating</t>
  </si>
  <si>
    <t>Avg Save %</t>
  </si>
  <si>
    <t>Avg SoTA/90</t>
  </si>
  <si>
    <t>Avg Tackles Att/90</t>
  </si>
  <si>
    <t>Avg Tackles Win %</t>
  </si>
  <si>
    <t>Avg Blocks/90</t>
  </si>
  <si>
    <t>Avg Clearances/90</t>
  </si>
  <si>
    <t>Save % Rating</t>
  </si>
  <si>
    <t>SoTA/90 Rating</t>
  </si>
  <si>
    <t>Tackles Att/90 Rating</t>
  </si>
  <si>
    <t>Tackle Win % Rating</t>
  </si>
  <si>
    <t>Blocks/90 Rating</t>
  </si>
  <si>
    <t>Clearances/90 Rating</t>
  </si>
  <si>
    <t>Linear Regression Data</t>
  </si>
  <si>
    <t>CORRELATION COEFFICIENT</t>
  </si>
  <si>
    <t>SoTA/90</t>
  </si>
  <si>
    <t>Tackles Att/90</t>
  </si>
  <si>
    <t>CORRELATION COFFICIENT</t>
  </si>
  <si>
    <t>WEIGHT ON DEF RATING</t>
  </si>
  <si>
    <t>WEIGHT ON ATT RATING</t>
  </si>
  <si>
    <t>Goals Allowed</t>
  </si>
  <si>
    <t>Correlation Coefficient</t>
  </si>
  <si>
    <t>Goals Scored/Gm</t>
  </si>
  <si>
    <t>xG/Gm</t>
  </si>
  <si>
    <t>Goals Conceded/Gm</t>
  </si>
  <si>
    <t>xGA/Gm</t>
  </si>
  <si>
    <t>WEIGHTED</t>
  </si>
  <si>
    <t>GF-xG</t>
  </si>
  <si>
    <t>GA-xGA</t>
  </si>
  <si>
    <t>GF Avg Diff</t>
  </si>
  <si>
    <t>GA Avg Diff</t>
  </si>
  <si>
    <t>Higher = Better</t>
  </si>
  <si>
    <t>Negative = Worse</t>
  </si>
  <si>
    <t>Over/Under 1.5 Goals</t>
  </si>
  <si>
    <t>Over/Under 3.5 Goals</t>
  </si>
  <si>
    <t>Over 3.5 Goals</t>
  </si>
  <si>
    <t>Under 3.5 Goals</t>
  </si>
  <si>
    <t>Over 1.5 Goals</t>
  </si>
  <si>
    <t>Under 1.5 Goals</t>
  </si>
  <si>
    <t>Club Crest Inter</t>
  </si>
  <si>
    <t>Lautaro Martínez - 15</t>
  </si>
  <si>
    <t>Yann Sommer</t>
  </si>
  <si>
    <t>Club Crest Juventus</t>
  </si>
  <si>
    <t>Dušan Vlahović, Federico Chiesa - 5</t>
  </si>
  <si>
    <t>Wojciech Szczęsny</t>
  </si>
  <si>
    <t>Club Crest Milan</t>
  </si>
  <si>
    <t>Olivier Giroud - 8</t>
  </si>
  <si>
    <t>Mike Maignan</t>
  </si>
  <si>
    <t>Club Crest Bologna</t>
  </si>
  <si>
    <t>Joshua Zirkzee - 7</t>
  </si>
  <si>
    <t>Łukasz Skorupski</t>
  </si>
  <si>
    <t>Club Crest Napoli</t>
  </si>
  <si>
    <t>Victor Osimhen - 7</t>
  </si>
  <si>
    <t>Alex Meret</t>
  </si>
  <si>
    <t>Club Crest Fiorentina</t>
  </si>
  <si>
    <t>Giacomo Bonaventura, Nicolás González - 6</t>
  </si>
  <si>
    <t>Pietro Terracciano</t>
  </si>
  <si>
    <t>Club Crest Roma</t>
  </si>
  <si>
    <t>Romelu Lukaku - 7</t>
  </si>
  <si>
    <t>Rui Patrício</t>
  </si>
  <si>
    <t>Club Crest Atalanta</t>
  </si>
  <si>
    <t>Ademola Lookman - 6</t>
  </si>
  <si>
    <t>Juan Musso</t>
  </si>
  <si>
    <t>Club Crest Torino</t>
  </si>
  <si>
    <t>Duván Zapata - 4</t>
  </si>
  <si>
    <t>Vanja Milinković-Savić</t>
  </si>
  <si>
    <t>Club Crest Monza</t>
  </si>
  <si>
    <t>Andrea Colpani - 6</t>
  </si>
  <si>
    <t>Michele Di Gregorio</t>
  </si>
  <si>
    <t>Club Crest Lazio</t>
  </si>
  <si>
    <t>Ciro Immobile - 4</t>
  </si>
  <si>
    <t>Ivan Provedel</t>
  </si>
  <si>
    <t>Club Crest Lecce</t>
  </si>
  <si>
    <t>Nikola Krstović - 4</t>
  </si>
  <si>
    <t>Wladimiro Falcone</t>
  </si>
  <si>
    <t>Club Crest Frosinone</t>
  </si>
  <si>
    <t>Matìas Soulé - 6</t>
  </si>
  <si>
    <t>Stefano Turati</t>
  </si>
  <si>
    <t>Club Crest Genoa</t>
  </si>
  <si>
    <t>Albert Guðmundsson - 6</t>
  </si>
  <si>
    <t>Josep Martinez</t>
  </si>
  <si>
    <t>Club Crest Sassuolo</t>
  </si>
  <si>
    <t>Domenico Berardi - 9</t>
  </si>
  <si>
    <t>Andrea Consigli</t>
  </si>
  <si>
    <t>Club Crest Cagliari</t>
  </si>
  <si>
    <t>Leonardo Pavoletti - 4</t>
  </si>
  <si>
    <t>Simone Scuffet</t>
  </si>
  <si>
    <t>Club Crest Udinese</t>
  </si>
  <si>
    <t>Lorenzo Lucca - 5</t>
  </si>
  <si>
    <t>Marco Silvestri</t>
  </si>
  <si>
    <t>Club Crest Empoli</t>
  </si>
  <si>
    <t>Francesco Caputo - 3</t>
  </si>
  <si>
    <t>Etrit Berisha</t>
  </si>
  <si>
    <t>Club Crest Hellas Verona</t>
  </si>
  <si>
    <t>Cyril Ngonge - 4</t>
  </si>
  <si>
    <t>Lorenzo Montipò</t>
  </si>
  <si>
    <t>Club Crest Salernitana</t>
  </si>
  <si>
    <t>Boulaye Dia - 4</t>
  </si>
  <si>
    <t>Guillermo Ochoa</t>
  </si>
  <si>
    <t>Atalanta</t>
  </si>
  <si>
    <t>Bologna</t>
  </si>
  <si>
    <t>Cagliari</t>
  </si>
  <si>
    <t>Empoli</t>
  </si>
  <si>
    <t>Fiorentina</t>
  </si>
  <si>
    <t>Frosinone</t>
  </si>
  <si>
    <t>Genoa</t>
  </si>
  <si>
    <t>Hellas 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</si>
  <si>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</si>
  <si>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</si>
  <si>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</si>
  <si>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</si>
  <si>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</si>
  <si>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</si>
  <si>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</si>
  <si>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</si>
  <si>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</si>
  <si>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</si>
  <si>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</si>
  <si>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</si>
  <si>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vs Atalanta</t>
  </si>
  <si>
    <t>vs Bologna</t>
  </si>
  <si>
    <t>vs Cagliari</t>
  </si>
  <si>
    <t>vs Empoli</t>
  </si>
  <si>
    <t>vs Fiorentina</t>
  </si>
  <si>
    <t>vs Frosinone</t>
  </si>
  <si>
    <t>vs Genoa</t>
  </si>
  <si>
    <t>vs Hellas Verona</t>
  </si>
  <si>
    <t>vs Inter</t>
  </si>
  <si>
    <t>vs Juventus</t>
  </si>
  <si>
    <t>vs Lazio</t>
  </si>
  <si>
    <t>vs Lecce</t>
  </si>
  <si>
    <t>vs Milan</t>
  </si>
  <si>
    <t>vs Monza</t>
  </si>
  <si>
    <t>vs Napoli</t>
  </si>
  <si>
    <t>vs Roma</t>
  </si>
  <si>
    <t>vs Salernitana</t>
  </si>
  <si>
    <t>vs Sassuolo</t>
  </si>
  <si>
    <t>vs Torino</t>
  </si>
  <si>
    <t>vs Udinese</t>
  </si>
  <si>
    <t>Stadio Benito Stirpe</t>
  </si>
  <si>
    <t>Matteo Marcenaro</t>
  </si>
  <si>
    <t>Stadio Carlo Castellani</t>
  </si>
  <si>
    <t>Luca Massimi</t>
  </si>
  <si>
    <t>Stadio Giuseppe Meazza</t>
  </si>
  <si>
    <t>Andrea Colombo</t>
  </si>
  <si>
    <t>Stadio Comunale Luigi Ferraris</t>
  </si>
  <si>
    <t>Giovanni Ayroldi</t>
  </si>
  <si>
    <t>Mapei Stadium - Città del Tricolore</t>
  </si>
  <si>
    <t>Matteo Marchetti</t>
  </si>
  <si>
    <t>Stadio Olimpico</t>
  </si>
  <si>
    <t>Ermanno Feliciani</t>
  </si>
  <si>
    <t>Stadio Comunale Via Del Mare</t>
  </si>
  <si>
    <t>Federico Dionisi</t>
  </si>
  <si>
    <t>Bluenergy Stadium</t>
  </si>
  <si>
    <t>Antonio Rapuano</t>
  </si>
  <si>
    <t>Stadio Olimpico di Torino</t>
  </si>
  <si>
    <t>Francesco Cosso</t>
  </si>
  <si>
    <t>Stadio Renato Dall'Ara</t>
  </si>
  <si>
    <t>Luca Pairetto</t>
  </si>
  <si>
    <t>Juan Sacchi</t>
  </si>
  <si>
    <t>U-Power Stadium</t>
  </si>
  <si>
    <t>Gianluca Aureliano</t>
  </si>
  <si>
    <t>Stadio Marc'Antonio Bentegodi</t>
  </si>
  <si>
    <t>Daniele Doveri</t>
  </si>
  <si>
    <t>Maurizio Mariani</t>
  </si>
  <si>
    <t>Allianz Stadium</t>
  </si>
  <si>
    <t>Marco Di Bello</t>
  </si>
  <si>
    <t>Stadio Artemio Franchi</t>
  </si>
  <si>
    <t>Maria Sole Ferrieri Caputi</t>
  </si>
  <si>
    <t>Stadio Diego Armando Maradona</t>
  </si>
  <si>
    <t>Antonio Giua</t>
  </si>
  <si>
    <t>Livio Marinelli</t>
  </si>
  <si>
    <t>Stadio Arechi</t>
  </si>
  <si>
    <t>Davide Massa</t>
  </si>
  <si>
    <t>Unipol Domus</t>
  </si>
  <si>
    <t>Michael Fabbri</t>
  </si>
  <si>
    <t>Marco Piccinini</t>
  </si>
  <si>
    <t>Daniele Orsato</t>
  </si>
  <si>
    <t>Marco Guida</t>
  </si>
  <si>
    <t>Gewiss Stadium</t>
  </si>
  <si>
    <t>Daniele Chiffi</t>
  </si>
  <si>
    <t>Fabio Maresca</t>
  </si>
  <si>
    <t>Simone Sozza</t>
  </si>
  <si>
    <t>4–2</t>
  </si>
  <si>
    <t>Alessandro Prontera</t>
  </si>
  <si>
    <t>7–0</t>
  </si>
  <si>
    <t>Federico La Penna</t>
  </si>
  <si>
    <t>Rosario Abisso</t>
  </si>
  <si>
    <t>Gianluca Manganiello</t>
  </si>
  <si>
    <t>Ivan Pezzuto</t>
  </si>
  <si>
    <t>Francesco Fourneau</t>
  </si>
  <si>
    <t>Luca Zufferli</t>
  </si>
  <si>
    <t>Paride Tremolada</t>
  </si>
  <si>
    <t>Giuseppe Collu</t>
  </si>
  <si>
    <t>Davide Ghersini</t>
  </si>
  <si>
    <t>Scores &amp; Fixtures 2023-2024 Serie A Table</t>
  </si>
  <si>
    <t>Squad Shooting 2023-2024 Serie A Table</t>
  </si>
  <si>
    <t>Squad Possession 2023-2024 Serie A Table</t>
  </si>
  <si>
    <t>Squad Passing 2023-2024 Serie A Table</t>
  </si>
  <si>
    <t>Squad Defensive Actions 2023-2024 Serie A Table</t>
  </si>
  <si>
    <t>Squad Goalkeeping 2023-2024 Serie A Table</t>
  </si>
  <si>
    <t>UEFA Champions League</t>
  </si>
  <si>
    <t>UEFA Europa League</t>
  </si>
  <si>
    <t>UEFA Europa Conference League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</si>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</sst>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3" fontId="0" fillId="0" borderId="0" xfId="0" applyNumberFormat="1"/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9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0" borderId="0" xfId="0" applyNumberFormat="1"/>
    <xf numFmtId="0" fontId="0" fillId="11" borderId="0" xfId="0" applyFill="1"/>
    <xf numFmtId="10" fontId="0" fillId="0" borderId="1" xfId="1" applyNumberFormat="1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9" fillId="9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0" fontId="9" fillId="8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10" fontId="10" fillId="4" borderId="0" xfId="1" applyNumberFormat="1" applyFont="1" applyFill="1" applyAlignment="1">
      <alignment horizontal="center"/>
    </xf>
    <xf numFmtId="1" fontId="10" fillId="0" borderId="0" xfId="1" applyNumberFormat="1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0" fontId="11" fillId="10" borderId="1" xfId="1" applyNumberFormat="1" applyFont="1" applyFill="1" applyBorder="1" applyAlignment="1">
      <alignment horizontal="center"/>
    </xf>
    <xf numFmtId="10" fontId="7" fillId="3" borderId="1" xfId="0" applyNumberFormat="1" applyFont="1" applyFill="1" applyBorder="1" applyAlignment="1">
      <alignment horizontal="center"/>
    </xf>
    <xf numFmtId="10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2" fontId="7" fillId="6" borderId="7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FD9D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Stats'!$M$1</c:f>
              <c:strCache>
                <c:ptCount val="1"/>
                <c:pt idx="0">
                  <c:v>xG/Shot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1.3451092385599559E-2"/>
                  <c:y val="-1.2813652051497927E-2"/>
                </c:manualLayout>
              </c:layout>
              <c:tx>
                <c:rich>
                  <a:bodyPr/>
                  <a:lstStyle/>
                  <a:p>
                    <a:fld id="{440C2E2F-4252-4258-8AEB-DD934102A6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691D-4D22-9222-1E300BBACEB8}"/>
                </c:ext>
              </c:extLst>
            </c:dLbl>
            <c:dLbl>
              <c:idx val="1"/>
              <c:layout>
                <c:manualLayout>
                  <c:x val="1.3921045465343255E-2"/>
                  <c:y val="-6.4145055270179052E-2"/>
                </c:manualLayout>
              </c:layout>
              <c:tx>
                <c:rich>
                  <a:bodyPr/>
                  <a:lstStyle/>
                  <a:p>
                    <a:fld id="{0156077A-83CC-4C0B-BE64-BF0665BE8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691D-4D22-9222-1E300BBACEB8}"/>
                </c:ext>
              </c:extLst>
            </c:dLbl>
            <c:dLbl>
              <c:idx val="2"/>
              <c:layout>
                <c:manualLayout>
                  <c:x val="-0.20438937268603008"/>
                  <c:y val="-0.11290988832792608"/>
                </c:manualLayout>
              </c:layout>
              <c:tx>
                <c:rich>
                  <a:bodyPr/>
                  <a:lstStyle/>
                  <a:p>
                    <a:fld id="{41AD3DE5-5AD1-4E4E-A4AD-88F0ACC1B5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691D-4D22-9222-1E300BBACEB8}"/>
                </c:ext>
              </c:extLst>
            </c:dLbl>
            <c:dLbl>
              <c:idx val="3"/>
              <c:layout>
                <c:manualLayout>
                  <c:x val="7.7707815496572866E-2"/>
                  <c:y val="-2.5473714077618066E-3"/>
                </c:manualLayout>
              </c:layout>
              <c:tx>
                <c:rich>
                  <a:bodyPr/>
                  <a:lstStyle/>
                  <a:p>
                    <a:fld id="{B5C9175D-15D8-4A64-AA41-75AB264422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691D-4D22-9222-1E300BBACEB8}"/>
                </c:ext>
              </c:extLst>
            </c:dLbl>
            <c:dLbl>
              <c:idx val="4"/>
              <c:layout>
                <c:manualLayout>
                  <c:x val="-8.7004397629104377E-2"/>
                  <c:y val="-0.10007703752325578"/>
                </c:manualLayout>
              </c:layout>
              <c:tx>
                <c:rich>
                  <a:bodyPr/>
                  <a:lstStyle/>
                  <a:p>
                    <a:fld id="{F482ABCF-AEB2-4DD3-9286-6A64040EBA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691D-4D22-9222-1E300BBACEB8}"/>
                </c:ext>
              </c:extLst>
            </c:dLbl>
            <c:dLbl>
              <c:idx val="5"/>
              <c:layout>
                <c:manualLayout>
                  <c:x val="-0.10128322121986408"/>
                  <c:y val="-3.0779643178036397E-2"/>
                </c:manualLayout>
              </c:layout>
              <c:tx>
                <c:rich>
                  <a:bodyPr/>
                  <a:lstStyle/>
                  <a:p>
                    <a:fld id="{74696136-3136-4E30-B065-201628AF8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691D-4D22-9222-1E300BBACEB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9CD1ECD-EFD8-44E1-AD0E-C4734A1228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91D-4D22-9222-1E300BBACEB8}"/>
                </c:ext>
              </c:extLst>
            </c:dLbl>
            <c:dLbl>
              <c:idx val="7"/>
              <c:layout>
                <c:manualLayout>
                  <c:x val="-0.17958940976748775"/>
                  <c:y val="-2.3079932695234142E-2"/>
                </c:manualLayout>
              </c:layout>
              <c:tx>
                <c:rich>
                  <a:bodyPr/>
                  <a:lstStyle/>
                  <a:p>
                    <a:fld id="{6743EA0B-7F59-4CC9-BDDB-04378A116F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691D-4D22-9222-1E300BBACEB8}"/>
                </c:ext>
              </c:extLst>
            </c:dLbl>
            <c:dLbl>
              <c:idx val="8"/>
              <c:layout>
                <c:manualLayout>
                  <c:x val="-0.15633571465818427"/>
                  <c:y val="-7.4411335913915258E-2"/>
                </c:manualLayout>
              </c:layout>
              <c:tx>
                <c:rich>
                  <a:bodyPr/>
                  <a:lstStyle/>
                  <a:p>
                    <a:fld id="{38487831-0796-453C-990C-7A7CE243FB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691D-4D22-9222-1E300BBACEB8}"/>
                </c:ext>
              </c:extLst>
            </c:dLbl>
            <c:dLbl>
              <c:idx val="9"/>
              <c:layout>
                <c:manualLayout>
                  <c:x val="6.7380050175847223E-2"/>
                  <c:y val="0.14888026808734744"/>
                </c:manualLayout>
              </c:layout>
              <c:tx>
                <c:rich>
                  <a:bodyPr/>
                  <a:lstStyle/>
                  <a:p>
                    <a:fld id="{6EB5299A-B6B9-4056-94D1-746B5C979B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691D-4D22-9222-1E300BBACEB8}"/>
                </c:ext>
              </c:extLst>
            </c:dLbl>
            <c:dLbl>
              <c:idx val="10"/>
              <c:layout>
                <c:manualLayout>
                  <c:x val="-1.1957756108301031E-2"/>
                  <c:y val="-0.19760670363874983"/>
                </c:manualLayout>
              </c:layout>
              <c:tx>
                <c:rich>
                  <a:bodyPr/>
                  <a:lstStyle/>
                  <a:p>
                    <a:fld id="{01513F77-CEAE-439A-8000-28E296E76B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691D-4D22-9222-1E300BBACEB8}"/>
                </c:ext>
              </c:extLst>
            </c:dLbl>
            <c:dLbl>
              <c:idx val="11"/>
              <c:layout>
                <c:manualLayout>
                  <c:x val="-0.16311177162457341"/>
                  <c:y val="-3.3346213338970358E-2"/>
                </c:manualLayout>
              </c:layout>
              <c:tx>
                <c:rich>
                  <a:bodyPr/>
                  <a:lstStyle/>
                  <a:p>
                    <a:fld id="{B7534CB9-0DC8-4B72-871E-AB4A35D580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691D-4D22-9222-1E300BBACEB8}"/>
                </c:ext>
              </c:extLst>
            </c:dLbl>
            <c:dLbl>
              <c:idx val="12"/>
              <c:layout>
                <c:manualLayout>
                  <c:x val="3.6226814104539651E-2"/>
                  <c:y val="-9.4943897201387698E-2"/>
                </c:manualLayout>
              </c:layout>
              <c:tx>
                <c:rich>
                  <a:bodyPr/>
                  <a:lstStyle/>
                  <a:p>
                    <a:fld id="{6834578D-4FA0-4BA5-B540-534AB230A6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691D-4D22-9222-1E300BBACEB8}"/>
                </c:ext>
              </c:extLst>
            </c:dLbl>
            <c:dLbl>
              <c:idx val="13"/>
              <c:layout>
                <c:manualLayout>
                  <c:x val="-0.20286208015388804"/>
                  <c:y val="-5.1312204465508736E-2"/>
                </c:manualLayout>
              </c:layout>
              <c:tx>
                <c:rich>
                  <a:bodyPr/>
                  <a:lstStyle/>
                  <a:p>
                    <a:fld id="{A98C1387-C3B5-4580-A463-26EE22A376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691D-4D22-9222-1E300BBACEB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91FE07C-FA35-44BE-B2AA-9C77A836E2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691D-4D22-9222-1E300BBACEB8}"/>
                </c:ext>
              </c:extLst>
            </c:dLbl>
            <c:dLbl>
              <c:idx val="15"/>
              <c:layout>
                <c:manualLayout>
                  <c:x val="-9.3699483756583407E-2"/>
                  <c:y val="2.0551760040644771E-2"/>
                </c:manualLayout>
              </c:layout>
              <c:tx>
                <c:rich>
                  <a:bodyPr/>
                  <a:lstStyle/>
                  <a:p>
                    <a:fld id="{1CE4F6EF-3BF4-4771-8BDB-725BEE179A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691D-4D22-9222-1E300BBACEB8}"/>
                </c:ext>
              </c:extLst>
            </c:dLbl>
            <c:dLbl>
              <c:idx val="16"/>
              <c:layout>
                <c:manualLayout>
                  <c:x val="6.724165354366725E-3"/>
                  <c:y val="4.10843213281172E-2"/>
                </c:manualLayout>
              </c:layout>
              <c:tx>
                <c:rich>
                  <a:bodyPr/>
                  <a:lstStyle/>
                  <a:p>
                    <a:fld id="{C42C804E-94EE-419E-89FA-A1B5C8C84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691D-4D22-9222-1E300BBACEB8}"/>
                </c:ext>
              </c:extLst>
            </c:dLbl>
            <c:dLbl>
              <c:idx val="17"/>
              <c:layout>
                <c:manualLayout>
                  <c:x val="-8.3333333333333329E-2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984275B3-014A-4703-B45C-20CE1FBB9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691D-4D22-9222-1E300BBACEB8}"/>
                </c:ext>
              </c:extLst>
            </c:dLbl>
            <c:dLbl>
              <c:idx val="18"/>
              <c:layout>
                <c:manualLayout>
                  <c:x val="4.5235612104778292E-2"/>
                  <c:y val="0.1078151455124025"/>
                </c:manualLayout>
              </c:layout>
              <c:tx>
                <c:rich>
                  <a:bodyPr/>
                  <a:lstStyle/>
                  <a:p>
                    <a:fld id="{7456A952-0902-4680-8D52-EE7873F5B1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691D-4D22-9222-1E300BBACEB8}"/>
                </c:ext>
              </c:extLst>
            </c:dLbl>
            <c:dLbl>
              <c:idx val="19"/>
              <c:layout>
                <c:manualLayout>
                  <c:x val="-1.2968370675519932E-2"/>
                  <c:y val="8.7282584224930071E-2"/>
                </c:manualLayout>
              </c:layout>
              <c:tx>
                <c:rich>
                  <a:bodyPr/>
                  <a:lstStyle/>
                  <a:p>
                    <a:fld id="{9D85A61A-4268-42FE-80E1-6B0F9011BA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691D-4D22-9222-1E300BBA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Stats'!$M$2:$M$21</c:f>
              <c:numCache>
                <c:formatCode>General</c:formatCode>
                <c:ptCount val="20"/>
                <c:pt idx="0">
                  <c:v>9.4247787610619471E-2</c:v>
                </c:pt>
                <c:pt idx="1">
                  <c:v>0.1127906976744186</c:v>
                </c:pt>
                <c:pt idx="2">
                  <c:v>9.1836734693877556E-2</c:v>
                </c:pt>
                <c:pt idx="3">
                  <c:v>9.1812865497076013E-2</c:v>
                </c:pt>
                <c:pt idx="4">
                  <c:v>8.7499999999999994E-2</c:v>
                </c:pt>
                <c:pt idx="5">
                  <c:v>0.10508474576271187</c:v>
                </c:pt>
                <c:pt idx="6">
                  <c:v>8.2822085889570546E-2</c:v>
                </c:pt>
                <c:pt idx="7">
                  <c:v>7.8409090909090914E-2</c:v>
                </c:pt>
                <c:pt idx="8">
                  <c:v>0.13551020408163267</c:v>
                </c:pt>
                <c:pt idx="9">
                  <c:v>0.11712962962962964</c:v>
                </c:pt>
                <c:pt idx="10">
                  <c:v>0.10939226519337017</c:v>
                </c:pt>
                <c:pt idx="11">
                  <c:v>7.3399014778325125E-2</c:v>
                </c:pt>
                <c:pt idx="12">
                  <c:v>0.12020725388601036</c:v>
                </c:pt>
                <c:pt idx="13">
                  <c:v>8.1278538812785392E-2</c:v>
                </c:pt>
                <c:pt idx="14">
                  <c:v>0.10362318840579711</c:v>
                </c:pt>
                <c:pt idx="15">
                  <c:v>0.1125</c:v>
                </c:pt>
                <c:pt idx="16">
                  <c:v>7.5438596491228069E-2</c:v>
                </c:pt>
                <c:pt idx="17">
                  <c:v>9.3273542600896861E-2</c:v>
                </c:pt>
                <c:pt idx="18">
                  <c:v>9.4705882352941181E-2</c:v>
                </c:pt>
                <c:pt idx="19">
                  <c:v>9.9999999999999992E-2</c:v>
                </c:pt>
              </c:numCache>
            </c:numRef>
          </c:xVal>
          <c:yVal>
            <c:numRef>
              <c:f>'Attacking Stats'!$I$2:$I$21</c:f>
              <c:numCache>
                <c:formatCode>General</c:formatCode>
                <c:ptCount val="20"/>
                <c:pt idx="0">
                  <c:v>5.19</c:v>
                </c:pt>
                <c:pt idx="1">
                  <c:v>4.12</c:v>
                </c:pt>
                <c:pt idx="2">
                  <c:v>3</c:v>
                </c:pt>
                <c:pt idx="3">
                  <c:v>3.19</c:v>
                </c:pt>
                <c:pt idx="4">
                  <c:v>4.62</c:v>
                </c:pt>
                <c:pt idx="5">
                  <c:v>3.31</c:v>
                </c:pt>
                <c:pt idx="6">
                  <c:v>2.69</c:v>
                </c:pt>
                <c:pt idx="7">
                  <c:v>3.62</c:v>
                </c:pt>
                <c:pt idx="8">
                  <c:v>4.5599999999999996</c:v>
                </c:pt>
                <c:pt idx="9">
                  <c:v>3.75</c:v>
                </c:pt>
                <c:pt idx="10">
                  <c:v>3.19</c:v>
                </c:pt>
                <c:pt idx="11">
                  <c:v>3.87</c:v>
                </c:pt>
                <c:pt idx="12">
                  <c:v>4.5</c:v>
                </c:pt>
                <c:pt idx="13">
                  <c:v>3.87</c:v>
                </c:pt>
                <c:pt idx="14">
                  <c:v>5.19</c:v>
                </c:pt>
                <c:pt idx="15">
                  <c:v>3.81</c:v>
                </c:pt>
                <c:pt idx="16">
                  <c:v>3.12</c:v>
                </c:pt>
                <c:pt idx="17">
                  <c:v>4.62</c:v>
                </c:pt>
                <c:pt idx="18">
                  <c:v>3.12</c:v>
                </c:pt>
                <c:pt idx="19">
                  <c:v>3.75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Atalanta</c:v>
                  </c:pt>
                  <c:pt idx="1">
                    <c:v>Bologna</c:v>
                  </c:pt>
                  <c:pt idx="2">
                    <c:v>Cagliari</c:v>
                  </c:pt>
                  <c:pt idx="3">
                    <c:v>Empoli</c:v>
                  </c:pt>
                  <c:pt idx="4">
                    <c:v>Fiorentina</c:v>
                  </c:pt>
                  <c:pt idx="5">
                    <c:v>Frosinone</c:v>
                  </c:pt>
                  <c:pt idx="6">
                    <c:v>Genoa</c:v>
                  </c:pt>
                  <c:pt idx="7">
                    <c:v>Hellas Verona</c:v>
                  </c:pt>
                  <c:pt idx="8">
                    <c:v>Inter</c:v>
                  </c:pt>
                  <c:pt idx="9">
                    <c:v>Juventus</c:v>
                  </c:pt>
                  <c:pt idx="10">
                    <c:v>Lazio</c:v>
                  </c:pt>
                  <c:pt idx="11">
                    <c:v>Lecce</c:v>
                  </c:pt>
                  <c:pt idx="12">
                    <c:v>Milan</c:v>
                  </c:pt>
                  <c:pt idx="13">
                    <c:v>Monza</c:v>
                  </c:pt>
                  <c:pt idx="14">
                    <c:v>Napoli</c:v>
                  </c:pt>
                  <c:pt idx="15">
                    <c:v>Roma</c:v>
                  </c:pt>
                  <c:pt idx="16">
                    <c:v>Salernitana</c:v>
                  </c:pt>
                  <c:pt idx="17">
                    <c:v>Sassuolo</c:v>
                  </c:pt>
                  <c:pt idx="18">
                    <c:v>Torino</c:v>
                  </c:pt>
                  <c:pt idx="19">
                    <c:v>Udinese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1D-4D22-9222-1E300BBACEB8}"/>
            </c:ext>
          </c:extLst>
        </c:ser>
        <c:ser>
          <c:idx val="1"/>
          <c:order val="1"/>
          <c:tx>
            <c:strRef>
              <c:f>'Attacking Stats'!$A$24</c:f>
              <c:strCache>
                <c:ptCount val="1"/>
                <c:pt idx="0">
                  <c:v>Shooting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Stats'!$B$24</c:f>
              <c:numCache>
                <c:formatCode>General</c:formatCode>
                <c:ptCount val="1"/>
                <c:pt idx="0">
                  <c:v>9.8048106213499089E-2</c:v>
                </c:pt>
              </c:numCache>
            </c:numRef>
          </c:xVal>
          <c:yVal>
            <c:numRef>
              <c:f>'Attacking Stats'!$C$24</c:f>
              <c:numCache>
                <c:formatCode>General</c:formatCode>
                <c:ptCount val="1"/>
                <c:pt idx="0">
                  <c:v>3.8545000000000003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91D-4D22-9222-1E300BBACE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4297744"/>
        <c:axId val="1325225456"/>
      </c:scatterChart>
      <c:valAx>
        <c:axId val="1394297744"/>
        <c:scaling>
          <c:orientation val="minMax"/>
          <c:max val="0.2200000000000000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XG/Shot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5456"/>
        <c:crosses val="autoZero"/>
        <c:crossBetween val="midCat"/>
      </c:valAx>
      <c:valAx>
        <c:axId val="1325225456"/>
        <c:scaling>
          <c:orientation val="minMax"/>
          <c:max val="8.800000000000000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Attacking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Stats'!$J$1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0638558143570959"/>
                  <c:y val="-5.6445333380218697E-2"/>
                </c:manualLayout>
              </c:layout>
              <c:tx>
                <c:rich>
                  <a:bodyPr/>
                  <a:lstStyle/>
                  <a:p>
                    <a:fld id="{6F1EBA8E-017A-43F1-9BF5-F6684341EF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1F0-4789-A93A-E468C8A161A0}"/>
                </c:ext>
              </c:extLst>
            </c:dLbl>
            <c:dLbl>
              <c:idx val="1"/>
              <c:layout>
                <c:manualLayout>
                  <c:x val="1.0458056185894623E-3"/>
                  <c:y val="-7.9544460160473257E-2"/>
                </c:manualLayout>
              </c:layout>
              <c:tx>
                <c:rich>
                  <a:bodyPr/>
                  <a:lstStyle/>
                  <a:p>
                    <a:fld id="{864A6239-7D00-4A8C-BEF7-74492982F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1F0-4789-A93A-E468C8A161A0}"/>
                </c:ext>
              </c:extLst>
            </c:dLbl>
            <c:dLbl>
              <c:idx val="2"/>
              <c:layout>
                <c:manualLayout>
                  <c:x val="-1.5784452888539208E-2"/>
                  <c:y val="-5.1312194095717738E-2"/>
                </c:manualLayout>
              </c:layout>
              <c:tx>
                <c:rich>
                  <a:bodyPr/>
                  <a:lstStyle/>
                  <a:p>
                    <a:fld id="{F1C79A65-5334-4B83-AAED-BD44B12E0E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1F0-4789-A93A-E468C8A161A0}"/>
                </c:ext>
              </c:extLst>
            </c:dLbl>
            <c:dLbl>
              <c:idx val="3"/>
              <c:layout>
                <c:manualLayout>
                  <c:x val="-6.2308219390777235E-2"/>
                  <c:y val="-0.1000770172984773"/>
                </c:manualLayout>
              </c:layout>
              <c:tx>
                <c:rich>
                  <a:bodyPr/>
                  <a:lstStyle/>
                  <a:p>
                    <a:fld id="{06EC109B-D034-47EC-BE00-DCE5F4AC1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1F0-4789-A93A-E468C8A161A0}"/>
                </c:ext>
              </c:extLst>
            </c:dLbl>
            <c:dLbl>
              <c:idx val="4"/>
              <c:layout>
                <c:manualLayout>
                  <c:x val="2.6210584940108871E-2"/>
                  <c:y val="-0.12574271372098236"/>
                </c:manualLayout>
              </c:layout>
              <c:tx>
                <c:rich>
                  <a:bodyPr/>
                  <a:lstStyle/>
                  <a:p>
                    <a:fld id="{51E4519C-55F1-4416-ADCF-B5EBA5693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1F0-4789-A93A-E468C8A161A0}"/>
                </c:ext>
              </c:extLst>
            </c:dLbl>
            <c:dLbl>
              <c:idx val="5"/>
              <c:layout>
                <c:manualLayout>
                  <c:x val="-0.11436530902997356"/>
                  <c:y val="-5.1139405352086803E-3"/>
                </c:manualLayout>
              </c:layout>
              <c:tx>
                <c:rich>
                  <a:bodyPr/>
                  <a:lstStyle/>
                  <a:p>
                    <a:fld id="{A41DDCB6-D357-43E7-B8F0-68A5CA7475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F0-4789-A93A-E468C8A161A0}"/>
                </c:ext>
              </c:extLst>
            </c:dLbl>
            <c:dLbl>
              <c:idx val="6"/>
              <c:layout>
                <c:manualLayout>
                  <c:x val="-0.15331492955359322"/>
                  <c:y val="-2.3079928030962222E-2"/>
                </c:manualLayout>
              </c:layout>
              <c:tx>
                <c:rich>
                  <a:bodyPr/>
                  <a:lstStyle/>
                  <a:p>
                    <a:fld id="{141705E7-3B0B-4403-97A1-34E618897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1F0-4789-A93A-E468C8A161A0}"/>
                </c:ext>
              </c:extLst>
            </c:dLbl>
            <c:dLbl>
              <c:idx val="7"/>
              <c:layout>
                <c:manualLayout>
                  <c:x val="-0.16455193461705117"/>
                  <c:y val="5.1523380337934362E-3"/>
                </c:manualLayout>
              </c:layout>
              <c:tx>
                <c:rich>
                  <a:bodyPr/>
                  <a:lstStyle/>
                  <a:p>
                    <a:fld id="{F0728624-5AFC-4AE7-89C3-69CAE52F18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F0-4789-A93A-E468C8A161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C739EA4-2776-4A04-92EF-6F62B17A6F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1F0-4789-A93A-E468C8A161A0}"/>
                </c:ext>
              </c:extLst>
            </c:dLbl>
            <c:dLbl>
              <c:idx val="9"/>
              <c:layout>
                <c:manualLayout>
                  <c:x val="-2.8712276193679661E-2"/>
                  <c:y val="5.9050300521054054E-2"/>
                </c:manualLayout>
              </c:layout>
              <c:tx>
                <c:rich>
                  <a:bodyPr/>
                  <a:lstStyle/>
                  <a:p>
                    <a:fld id="{24661DF8-530D-446A-B18D-5CA08E7D0B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F0-4789-A93A-E468C8A161A0}"/>
                </c:ext>
              </c:extLst>
            </c:dLbl>
            <c:dLbl>
              <c:idx val="10"/>
              <c:layout>
                <c:manualLayout>
                  <c:x val="-3.8534896996780664E-2"/>
                  <c:y val="-0.1026435869407278"/>
                </c:manualLayout>
              </c:layout>
              <c:tx>
                <c:rich>
                  <a:bodyPr/>
                  <a:lstStyle/>
                  <a:p>
                    <a:fld id="{F025BB22-D12A-491B-8148-2F5AD2939F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1F0-4789-A93A-E468C8A161A0}"/>
                </c:ext>
              </c:extLst>
            </c:dLbl>
            <c:dLbl>
              <c:idx val="11"/>
              <c:layout>
                <c:manualLayout>
                  <c:x val="-7.3102930084114295E-2"/>
                  <c:y val="4.6217452309801531E-2"/>
                </c:manualLayout>
              </c:layout>
              <c:tx>
                <c:rich>
                  <a:bodyPr/>
                  <a:lstStyle/>
                  <a:p>
                    <a:fld id="{95026FF6-E8D2-4B38-BA93-17F8E70E80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F0-4789-A93A-E468C8A161A0}"/>
                </c:ext>
              </c:extLst>
            </c:dLbl>
            <c:dLbl>
              <c:idx val="12"/>
              <c:layout>
                <c:manualLayout>
                  <c:x val="1.8525720259258797E-2"/>
                  <c:y val="-7.697789051822275E-2"/>
                </c:manualLayout>
              </c:layout>
              <c:tx>
                <c:rich>
                  <a:bodyPr/>
                  <a:lstStyle/>
                  <a:p>
                    <a:fld id="{2AEADBA8-154C-4CEA-868C-2B5AF39868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1F0-4789-A93A-E468C8A161A0}"/>
                </c:ext>
              </c:extLst>
            </c:dLbl>
            <c:dLbl>
              <c:idx val="13"/>
              <c:layout>
                <c:manualLayout>
                  <c:x val="-0.15246255516708079"/>
                  <c:y val="-4.8745624453467182E-2"/>
                </c:manualLayout>
              </c:layout>
              <c:tx>
                <c:rich>
                  <a:bodyPr/>
                  <a:lstStyle/>
                  <a:p>
                    <a:fld id="{479A267A-33F3-4920-8A14-234660EFCB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F0-4789-A93A-E468C8A161A0}"/>
                </c:ext>
              </c:extLst>
            </c:dLbl>
            <c:dLbl>
              <c:idx val="14"/>
              <c:layout>
                <c:manualLayout>
                  <c:x val="-2.1630922761298313E-2"/>
                  <c:y val="-3.3346206599964151E-2"/>
                </c:manualLayout>
              </c:layout>
              <c:tx>
                <c:rich>
                  <a:bodyPr/>
                  <a:lstStyle/>
                  <a:p>
                    <a:fld id="{78E86BD1-3924-45FD-B734-6EE939B99E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1F0-4789-A93A-E468C8A161A0}"/>
                </c:ext>
              </c:extLst>
            </c:dLbl>
            <c:dLbl>
              <c:idx val="15"/>
              <c:layout>
                <c:manualLayout>
                  <c:x val="-8.8339158520449948E-2"/>
                  <c:y val="-3.8479345884465159E-2"/>
                </c:manualLayout>
              </c:layout>
              <c:tx>
                <c:rich>
                  <a:bodyPr/>
                  <a:lstStyle/>
                  <a:p>
                    <a:fld id="{CF6928B1-4F19-4918-9F05-2A6699C9DF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F0-4789-A93A-E468C8A161A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15BEAB7-4C31-4ADC-A56C-2278DB70A4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1F0-4789-A93A-E468C8A161A0}"/>
                </c:ext>
              </c:extLst>
            </c:dLbl>
            <c:dLbl>
              <c:idx val="17"/>
              <c:layout>
                <c:manualLayout>
                  <c:x val="-0.14245564504309613"/>
                  <c:y val="-7.4411320875972284E-2"/>
                </c:manualLayout>
              </c:layout>
              <c:tx>
                <c:rich>
                  <a:bodyPr/>
                  <a:lstStyle/>
                  <a:p>
                    <a:fld id="{415976D5-175A-4511-910C-FAE9AB1493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1F0-4789-A93A-E468C8A161A0}"/>
                </c:ext>
              </c:extLst>
            </c:dLbl>
            <c:dLbl>
              <c:idx val="18"/>
              <c:layout>
                <c:manualLayout>
                  <c:x val="4.2239112346542866E-2"/>
                  <c:y val="-3.3346206599964241E-2"/>
                </c:manualLayout>
              </c:layout>
              <c:tx>
                <c:rich>
                  <a:bodyPr/>
                  <a:lstStyle/>
                  <a:p>
                    <a:fld id="{A9C99F5F-954D-4611-BF26-D1C9FEE929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1F0-4789-A93A-E468C8A161A0}"/>
                </c:ext>
              </c:extLst>
            </c:dLbl>
            <c:dLbl>
              <c:idx val="19"/>
              <c:layout>
                <c:manualLayout>
                  <c:x val="-2.661137793560554E-2"/>
                  <c:y val="6.1616870163304562E-2"/>
                </c:manualLayout>
              </c:layout>
              <c:tx>
                <c:rich>
                  <a:bodyPr/>
                  <a:lstStyle/>
                  <a:p>
                    <a:fld id="{DDAC9365-DB66-4BA8-B5BC-C4FDF03D50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1F0-4789-A93A-E468C8A16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Stats'!$J$2:$J$21</c:f>
              <c:numCache>
                <c:formatCode>0%</c:formatCode>
                <c:ptCount val="20"/>
                <c:pt idx="0">
                  <c:v>0.12</c:v>
                </c:pt>
                <c:pt idx="1">
                  <c:v>0.1</c:v>
                </c:pt>
                <c:pt idx="2">
                  <c:v>0.08</c:v>
                </c:pt>
                <c:pt idx="3">
                  <c:v>0.04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7.0000000000000007E-2</c:v>
                </c:pt>
                <c:pt idx="8">
                  <c:v>0.13</c:v>
                </c:pt>
                <c:pt idx="9">
                  <c:v>0.1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0.13</c:v>
                </c:pt>
                <c:pt idx="13">
                  <c:v>7.0000000000000007E-2</c:v>
                </c:pt>
                <c:pt idx="14">
                  <c:v>0.09</c:v>
                </c:pt>
                <c:pt idx="15">
                  <c:v>0.13</c:v>
                </c:pt>
                <c:pt idx="16">
                  <c:v>0.06</c:v>
                </c:pt>
                <c:pt idx="17">
                  <c:v>0.08</c:v>
                </c:pt>
                <c:pt idx="18">
                  <c:v>0.08</c:v>
                </c:pt>
                <c:pt idx="19">
                  <c:v>0.06</c:v>
                </c:pt>
              </c:numCache>
            </c:numRef>
          </c:xVal>
          <c:yVal>
            <c:numRef>
              <c:f>'Attacking Stats'!$H$2:$H$21</c:f>
              <c:numCache>
                <c:formatCode>General</c:formatCode>
                <c:ptCount val="20"/>
                <c:pt idx="0">
                  <c:v>14.12</c:v>
                </c:pt>
                <c:pt idx="1">
                  <c:v>10.75</c:v>
                </c:pt>
                <c:pt idx="2">
                  <c:v>12.25</c:v>
                </c:pt>
                <c:pt idx="3">
                  <c:v>10.69</c:v>
                </c:pt>
                <c:pt idx="4">
                  <c:v>13.5</c:v>
                </c:pt>
                <c:pt idx="5">
                  <c:v>11.06</c:v>
                </c:pt>
                <c:pt idx="6">
                  <c:v>10.19</c:v>
                </c:pt>
                <c:pt idx="7">
                  <c:v>11</c:v>
                </c:pt>
                <c:pt idx="8">
                  <c:v>15.31</c:v>
                </c:pt>
                <c:pt idx="9">
                  <c:v>13.5</c:v>
                </c:pt>
                <c:pt idx="10">
                  <c:v>11.31</c:v>
                </c:pt>
                <c:pt idx="11">
                  <c:v>12.69</c:v>
                </c:pt>
                <c:pt idx="12">
                  <c:v>12.06</c:v>
                </c:pt>
                <c:pt idx="13">
                  <c:v>13.69</c:v>
                </c:pt>
                <c:pt idx="14">
                  <c:v>17.25</c:v>
                </c:pt>
                <c:pt idx="15">
                  <c:v>12</c:v>
                </c:pt>
                <c:pt idx="16">
                  <c:v>10.69</c:v>
                </c:pt>
                <c:pt idx="17">
                  <c:v>13.94</c:v>
                </c:pt>
                <c:pt idx="18">
                  <c:v>10.62</c:v>
                </c:pt>
                <c:pt idx="19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Atalanta</c:v>
                  </c:pt>
                  <c:pt idx="1">
                    <c:v>Bologna</c:v>
                  </c:pt>
                  <c:pt idx="2">
                    <c:v>Cagliari</c:v>
                  </c:pt>
                  <c:pt idx="3">
                    <c:v>Empoli</c:v>
                  </c:pt>
                  <c:pt idx="4">
                    <c:v>Fiorentina</c:v>
                  </c:pt>
                  <c:pt idx="5">
                    <c:v>Frosinone</c:v>
                  </c:pt>
                  <c:pt idx="6">
                    <c:v>Genoa</c:v>
                  </c:pt>
                  <c:pt idx="7">
                    <c:v>Hellas Verona</c:v>
                  </c:pt>
                  <c:pt idx="8">
                    <c:v>Inter</c:v>
                  </c:pt>
                  <c:pt idx="9">
                    <c:v>Juventus</c:v>
                  </c:pt>
                  <c:pt idx="10">
                    <c:v>Lazio</c:v>
                  </c:pt>
                  <c:pt idx="11">
                    <c:v>Lecce</c:v>
                  </c:pt>
                  <c:pt idx="12">
                    <c:v>Milan</c:v>
                  </c:pt>
                  <c:pt idx="13">
                    <c:v>Monza</c:v>
                  </c:pt>
                  <c:pt idx="14">
                    <c:v>Napoli</c:v>
                  </c:pt>
                  <c:pt idx="15">
                    <c:v>Roma</c:v>
                  </c:pt>
                  <c:pt idx="16">
                    <c:v>Salernitana</c:v>
                  </c:pt>
                  <c:pt idx="17">
                    <c:v>Sassuolo</c:v>
                  </c:pt>
                  <c:pt idx="18">
                    <c:v>Torino</c:v>
                  </c:pt>
                  <c:pt idx="19">
                    <c:v>Udinese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F0-4789-A93A-E468C8A161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Stats'!$B$25</c:f>
              <c:numCache>
                <c:formatCode>General</c:formatCode>
                <c:ptCount val="1"/>
                <c:pt idx="0">
                  <c:v>8.9500000000000024E-2</c:v>
                </c:pt>
              </c:numCache>
            </c:numRef>
          </c:xVal>
          <c:yVal>
            <c:numRef>
              <c:f>'Attacking Stats'!$C$25</c:f>
              <c:numCache>
                <c:formatCode>General</c:formatCode>
                <c:ptCount val="1"/>
                <c:pt idx="0">
                  <c:v>12.430999999999999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0-4789-A93A-E468C8A161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14186528"/>
        <c:axId val="1010129200"/>
      </c:scatterChart>
      <c:valAx>
        <c:axId val="1014186528"/>
        <c:scaling>
          <c:orientation val="minMax"/>
          <c:max val="0.2050000000000000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9200"/>
        <c:crosses val="autoZero"/>
        <c:crossBetween val="midCat"/>
      </c:valAx>
      <c:valAx>
        <c:axId val="1010129200"/>
        <c:scaling>
          <c:orientation val="minMax"/>
          <c:max val="2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Goalkeeping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'Goalkeeping Stats'!$F$1</c:f>
              <c:strCache>
                <c:ptCount val="1"/>
                <c:pt idx="0">
                  <c:v>Shots on Target/90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6391684090336057E-2"/>
                  <c:y val="6.9249949525540075E-2"/>
                </c:manualLayout>
              </c:layout>
              <c:tx>
                <c:rich>
                  <a:bodyPr/>
                  <a:lstStyle/>
                  <a:p>
                    <a:fld id="{0ECCC372-3D17-4133-87D9-241E5F71E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53-463C-8EF0-3BEA6FB1365C}"/>
                </c:ext>
              </c:extLst>
            </c:dLbl>
            <c:dLbl>
              <c:idx val="1"/>
              <c:layout>
                <c:manualLayout>
                  <c:x val="-6.8727868870405801E-2"/>
                  <c:y val="-3.3378348910098443E-2"/>
                </c:manualLayout>
              </c:layout>
              <c:tx>
                <c:rich>
                  <a:bodyPr/>
                  <a:lstStyle/>
                  <a:p>
                    <a:fld id="{640819D6-373E-4C8A-8647-ADC60ECE1A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53-463C-8EF0-3BEA6FB1365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3F34B15-015C-4AFE-9A44-DAF95256F8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53-463C-8EF0-3BEA6FB1365C}"/>
                </c:ext>
              </c:extLst>
            </c:dLbl>
            <c:dLbl>
              <c:idx val="3"/>
              <c:layout>
                <c:manualLayout>
                  <c:x val="-0.13320820298922489"/>
                  <c:y val="-7.4483045728570729E-2"/>
                </c:manualLayout>
              </c:layout>
              <c:tx>
                <c:rich>
                  <a:bodyPr/>
                  <a:lstStyle/>
                  <a:p>
                    <a:fld id="{EED54B7D-C64A-4EA8-8FE5-6EAEC8A839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53-463C-8EF0-3BEA6FB1365C}"/>
                </c:ext>
              </c:extLst>
            </c:dLbl>
            <c:dLbl>
              <c:idx val="4"/>
              <c:layout>
                <c:manualLayout>
                  <c:x val="-0.11441469816272966"/>
                  <c:y val="-2.8131637391479912E-2"/>
                </c:manualLayout>
              </c:layout>
              <c:tx>
                <c:rich>
                  <a:bodyPr/>
                  <a:lstStyle/>
                  <a:p>
                    <a:fld id="{3014B9FB-D0F6-42ED-A90B-3060ECB96C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53-463C-8EF0-3BEA6FB1365C}"/>
                </c:ext>
              </c:extLst>
            </c:dLbl>
            <c:dLbl>
              <c:idx val="5"/>
              <c:layout>
                <c:manualLayout>
                  <c:x val="1.6952948678025416E-2"/>
                  <c:y val="-7.6943468604885934E-2"/>
                </c:manualLayout>
              </c:layout>
              <c:tx>
                <c:rich>
                  <a:bodyPr/>
                  <a:lstStyle/>
                  <a:p>
                    <a:fld id="{E113BB72-59B7-4BF9-9420-FCA88BA08E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53-463C-8EF0-3BEA6FB1365C}"/>
                </c:ext>
              </c:extLst>
            </c:dLbl>
            <c:dLbl>
              <c:idx val="6"/>
              <c:layout>
                <c:manualLayout>
                  <c:x val="5.2936813555238878E-3"/>
                  <c:y val="-3.3378348910098443E-2"/>
                </c:manualLayout>
              </c:layout>
              <c:tx>
                <c:rich>
                  <a:bodyPr/>
                  <a:lstStyle/>
                  <a:p>
                    <a:fld id="{4D97DC97-51EF-468D-AE09-7C6B966C34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53-463C-8EF0-3BEA6FB1365C}"/>
                </c:ext>
              </c:extLst>
            </c:dLbl>
            <c:dLbl>
              <c:idx val="7"/>
              <c:layout>
                <c:manualLayout>
                  <c:x val="-5.2954906060471256E-2"/>
                  <c:y val="4.6118715929739554E-2"/>
                </c:manualLayout>
              </c:layout>
              <c:tx>
                <c:rich>
                  <a:bodyPr/>
                  <a:lstStyle/>
                  <a:p>
                    <a:fld id="{C631BA1D-59CC-4726-A904-988E17A887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53-463C-8EF0-3BEA6FB1365C}"/>
                </c:ext>
              </c:extLst>
            </c:dLbl>
            <c:dLbl>
              <c:idx val="8"/>
              <c:layout>
                <c:manualLayout>
                  <c:x val="-6.4197314601525807E-2"/>
                  <c:y val="-2.6073110724173176E-2"/>
                </c:manualLayout>
              </c:layout>
              <c:tx>
                <c:rich>
                  <a:bodyPr/>
                  <a:lstStyle/>
                  <a:p>
                    <a:fld id="{C8DEFB18-9FB5-4765-A05E-561067562B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53-463C-8EF0-3BEA6FB1365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9D5E815-CAFB-4FBB-9DA6-01598D9990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53-463C-8EF0-3BEA6FB1365C}"/>
                </c:ext>
              </c:extLst>
            </c:dLbl>
            <c:dLbl>
              <c:idx val="10"/>
              <c:layout>
                <c:manualLayout>
                  <c:x val="-0.10731450094161958"/>
                  <c:y val="5.1473854229759745E-3"/>
                </c:manualLayout>
              </c:layout>
              <c:tx>
                <c:rich>
                  <a:bodyPr/>
                  <a:lstStyle/>
                  <a:p>
                    <a:fld id="{4DA5A893-092A-44FD-9627-B17ADF27DE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853-463C-8EF0-3BEA6FB1365C}"/>
                </c:ext>
              </c:extLst>
            </c:dLbl>
            <c:dLbl>
              <c:idx val="11"/>
              <c:layout>
                <c:manualLayout>
                  <c:x val="-6.2937556534247881E-3"/>
                  <c:y val="-5.6391076115485564E-2"/>
                </c:manualLayout>
              </c:layout>
              <c:tx>
                <c:rich>
                  <a:bodyPr/>
                  <a:lstStyle/>
                  <a:p>
                    <a:fld id="{6544DF9A-828D-4248-B801-0448930CA0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853-463C-8EF0-3BEA6FB1365C}"/>
                </c:ext>
              </c:extLst>
            </c:dLbl>
            <c:dLbl>
              <c:idx val="12"/>
              <c:layout>
                <c:manualLayout>
                  <c:x val="-3.8882275308806682E-2"/>
                  <c:y val="9.5388047647890162E-2"/>
                </c:manualLayout>
              </c:layout>
              <c:tx>
                <c:rich>
                  <a:bodyPr/>
                  <a:lstStyle/>
                  <a:p>
                    <a:fld id="{B6CCC787-ABD6-4EBA-81FF-540D429CC5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853-463C-8EF0-3BEA6FB1365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6992B43-9D7D-4EB7-813C-487AEE072A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53-463C-8EF0-3BEA6FB1365C}"/>
                </c:ext>
              </c:extLst>
            </c:dLbl>
            <c:dLbl>
              <c:idx val="14"/>
              <c:layout>
                <c:manualLayout>
                  <c:x val="-2.9924700090454906E-2"/>
                  <c:y val="-0.11536543508984454"/>
                </c:manualLayout>
              </c:layout>
              <c:tx>
                <c:rich>
                  <a:bodyPr/>
                  <a:lstStyle/>
                  <a:p>
                    <a:fld id="{0E0DA6AC-F3CC-465A-871B-987E586329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853-463C-8EF0-3BEA6FB1365C}"/>
                </c:ext>
              </c:extLst>
            </c:dLbl>
            <c:dLbl>
              <c:idx val="15"/>
              <c:layout>
                <c:manualLayout>
                  <c:x val="-2.2159823242433679E-2"/>
                  <c:y val="4.0990510801534423E-2"/>
                </c:manualLayout>
              </c:layout>
              <c:tx>
                <c:rich>
                  <a:bodyPr/>
                  <a:lstStyle/>
                  <a:p>
                    <a:fld id="{8D815A92-ECD9-4C48-BC22-C967AEEEE4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853-463C-8EF0-3BEA6FB1365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DEAC9E7-5932-4385-8E69-9650895404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853-463C-8EF0-3BEA6FB1365C}"/>
                </c:ext>
              </c:extLst>
            </c:dLbl>
            <c:dLbl>
              <c:idx val="17"/>
              <c:layout>
                <c:manualLayout>
                  <c:x val="-1.8074383037887708E-3"/>
                  <c:y val="-1.5395044052016861E-2"/>
                </c:manualLayout>
              </c:layout>
              <c:tx>
                <c:rich>
                  <a:bodyPr/>
                  <a:lstStyle/>
                  <a:p>
                    <a:fld id="{A82BA273-2F23-4CA1-82A9-F9EDDB0CE6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853-463C-8EF0-3BEA6FB1365C}"/>
                </c:ext>
              </c:extLst>
            </c:dLbl>
            <c:dLbl>
              <c:idx val="18"/>
              <c:layout>
                <c:manualLayout>
                  <c:x val="-3.5576552930883638E-2"/>
                  <c:y val="5.6449222693317182E-2"/>
                </c:manualLayout>
              </c:layout>
              <c:tx>
                <c:rich>
                  <a:bodyPr/>
                  <a:lstStyle/>
                  <a:p>
                    <a:fld id="{8C252183-A337-448F-BC87-8872FC0024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853-463C-8EF0-3BEA6FB1365C}"/>
                </c:ext>
              </c:extLst>
            </c:dLbl>
            <c:dLbl>
              <c:idx val="19"/>
              <c:layout>
                <c:manualLayout>
                  <c:x val="-8.9780479331073609E-2"/>
                  <c:y val="-6.9385230955719621E-2"/>
                </c:manualLayout>
              </c:layout>
              <c:tx>
                <c:rich>
                  <a:bodyPr/>
                  <a:lstStyle/>
                  <a:p>
                    <a:fld id="{5AA2230A-14F4-4835-A585-F3231BC935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853-463C-8EF0-3BEA6FB13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'Goalkeeping Stats'!$D$2:$D$21</c:f>
              <c:numCache>
                <c:formatCode>General</c:formatCode>
                <c:ptCount val="20"/>
                <c:pt idx="0">
                  <c:v>1.2</c:v>
                </c:pt>
                <c:pt idx="1">
                  <c:v>0.75</c:v>
                </c:pt>
                <c:pt idx="2">
                  <c:v>1.81</c:v>
                </c:pt>
                <c:pt idx="3">
                  <c:v>1.75</c:v>
                </c:pt>
                <c:pt idx="4">
                  <c:v>1.1299999999999999</c:v>
                </c:pt>
                <c:pt idx="5">
                  <c:v>1.62</c:v>
                </c:pt>
                <c:pt idx="6">
                  <c:v>1.31</c:v>
                </c:pt>
                <c:pt idx="7">
                  <c:v>1.44</c:v>
                </c:pt>
                <c:pt idx="8">
                  <c:v>0.44</c:v>
                </c:pt>
                <c:pt idx="9">
                  <c:v>0.62</c:v>
                </c:pt>
                <c:pt idx="10">
                  <c:v>1.1299999999999999</c:v>
                </c:pt>
                <c:pt idx="11">
                  <c:v>1.31</c:v>
                </c:pt>
                <c:pt idx="12">
                  <c:v>1.1299999999999999</c:v>
                </c:pt>
                <c:pt idx="13">
                  <c:v>1.06</c:v>
                </c:pt>
                <c:pt idx="14">
                  <c:v>1.19</c:v>
                </c:pt>
                <c:pt idx="15">
                  <c:v>1.19</c:v>
                </c:pt>
                <c:pt idx="16">
                  <c:v>2</c:v>
                </c:pt>
                <c:pt idx="17">
                  <c:v>1.87</c:v>
                </c:pt>
                <c:pt idx="18">
                  <c:v>1</c:v>
                </c:pt>
                <c:pt idx="19">
                  <c:v>1.69</c:v>
                </c:pt>
              </c:numCache>
            </c:numRef>
          </c:xVal>
          <c:yVal>
            <c:numRef>
              <c:f>'Goalkeeping Stats'!$F$2:$F$21</c:f>
              <c:numCache>
                <c:formatCode>General</c:formatCode>
                <c:ptCount val="20"/>
                <c:pt idx="0">
                  <c:v>3.4666666666666668</c:v>
                </c:pt>
                <c:pt idx="1">
                  <c:v>3.3125</c:v>
                </c:pt>
                <c:pt idx="2">
                  <c:v>3.9375</c:v>
                </c:pt>
                <c:pt idx="3">
                  <c:v>5.1875</c:v>
                </c:pt>
                <c:pt idx="4">
                  <c:v>4.125</c:v>
                </c:pt>
                <c:pt idx="5">
                  <c:v>5.125</c:v>
                </c:pt>
                <c:pt idx="6">
                  <c:v>3.3125</c:v>
                </c:pt>
                <c:pt idx="7">
                  <c:v>4.8125</c:v>
                </c:pt>
                <c:pt idx="8">
                  <c:v>2.625</c:v>
                </c:pt>
                <c:pt idx="9">
                  <c:v>2.5625</c:v>
                </c:pt>
                <c:pt idx="10">
                  <c:v>3.8125</c:v>
                </c:pt>
                <c:pt idx="11">
                  <c:v>4.625</c:v>
                </c:pt>
                <c:pt idx="12">
                  <c:v>3.8125</c:v>
                </c:pt>
                <c:pt idx="13">
                  <c:v>4.8125</c:v>
                </c:pt>
                <c:pt idx="14">
                  <c:v>3.375</c:v>
                </c:pt>
                <c:pt idx="15">
                  <c:v>3</c:v>
                </c:pt>
                <c:pt idx="16">
                  <c:v>5.5333333333333332</c:v>
                </c:pt>
                <c:pt idx="17">
                  <c:v>4.875</c:v>
                </c:pt>
                <c:pt idx="18">
                  <c:v>3.625</c:v>
                </c:pt>
                <c:pt idx="19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'Goalkeeping Stats'!$A$2:$A$21</c15:f>
                <c15:dlblRangeCache>
                  <c:ptCount val="20"/>
                  <c:pt idx="0">
                    <c:v>Atalanta</c:v>
                  </c:pt>
                  <c:pt idx="1">
                    <c:v>Bologna</c:v>
                  </c:pt>
                  <c:pt idx="2">
                    <c:v>Cagliari</c:v>
                  </c:pt>
                  <c:pt idx="3">
                    <c:v>Empoli</c:v>
                  </c:pt>
                  <c:pt idx="4">
                    <c:v>Fiorentina</c:v>
                  </c:pt>
                  <c:pt idx="5">
                    <c:v>Frosinone</c:v>
                  </c:pt>
                  <c:pt idx="6">
                    <c:v>Genoa</c:v>
                  </c:pt>
                  <c:pt idx="7">
                    <c:v>Hellas Verona</c:v>
                  </c:pt>
                  <c:pt idx="8">
                    <c:v>Inter</c:v>
                  </c:pt>
                  <c:pt idx="9">
                    <c:v>Juventus</c:v>
                  </c:pt>
                  <c:pt idx="10">
                    <c:v>Lazio</c:v>
                  </c:pt>
                  <c:pt idx="11">
                    <c:v>Lecce</c:v>
                  </c:pt>
                  <c:pt idx="12">
                    <c:v>Milan</c:v>
                  </c:pt>
                  <c:pt idx="13">
                    <c:v>Monza</c:v>
                  </c:pt>
                  <c:pt idx="14">
                    <c:v>Napoli</c:v>
                  </c:pt>
                  <c:pt idx="15">
                    <c:v>Roma</c:v>
                  </c:pt>
                  <c:pt idx="16">
                    <c:v>Salernitana</c:v>
                  </c:pt>
                  <c:pt idx="17">
                    <c:v>Sassuolo</c:v>
                  </c:pt>
                  <c:pt idx="18">
                    <c:v>Torino</c:v>
                  </c:pt>
                  <c:pt idx="19">
                    <c:v>Udinese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53-463C-8EF0-3BEA6FB1365C}"/>
            </c:ext>
          </c:extLst>
        </c:ser>
        <c:ser>
          <c:idx val="1"/>
          <c:order val="1"/>
          <c:tx>
            <c:strRef>
              <c:f>'Goalkeeping Stats'!$A$24</c:f>
              <c:strCache>
                <c:ptCount val="1"/>
                <c:pt idx="0">
                  <c:v>Chart Axes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'Goalkeeping Stats'!$B$24</c:f>
              <c:numCache>
                <c:formatCode>General</c:formatCode>
                <c:ptCount val="1"/>
                <c:pt idx="0">
                  <c:v>1.2820000000000003</c:v>
                </c:pt>
              </c:numCache>
            </c:numRef>
          </c:xVal>
          <c:yVal>
            <c:numRef>
              <c:f>'Goalkeeping Stats'!$C$24</c:f>
              <c:numCache>
                <c:formatCode>General</c:formatCode>
                <c:ptCount val="1"/>
                <c:pt idx="0">
                  <c:v>3.9968750000000002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853-463C-8EF0-3BEA6FB1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4911"/>
        <c:axId val="943856079"/>
      </c:scatterChart>
      <c:valAx>
        <c:axId val="456074911"/>
        <c:scaling>
          <c:orientation val="minMax"/>
          <c:max val="2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 AGAINST/90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56079"/>
        <c:crosses val="autoZero"/>
        <c:crossBetween val="midCat"/>
      </c:valAx>
      <c:valAx>
        <c:axId val="943856079"/>
        <c:scaling>
          <c:orientation val="minMax"/>
          <c:max val="8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7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Passing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'Passing Stats'!$F$1</c:f>
              <c:strCache>
                <c:ptCount val="1"/>
                <c:pt idx="0">
                  <c:v>Completion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1904796604794587"/>
                  <c:y val="-1.8650142210083567E-2"/>
                </c:manualLayout>
              </c:layout>
              <c:tx>
                <c:rich>
                  <a:bodyPr/>
                  <a:lstStyle/>
                  <a:p>
                    <a:fld id="{7CC0B919-BDEE-4574-BCF6-4A14243846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9C45-4F93-8655-D0D3CE4A9F32}"/>
                </c:ext>
              </c:extLst>
            </c:dLbl>
            <c:dLbl>
              <c:idx val="1"/>
              <c:layout>
                <c:manualLayout>
                  <c:x val="1.6188629974552674E-2"/>
                  <c:y val="-3.7060800096254995E-2"/>
                </c:manualLayout>
              </c:layout>
              <c:tx>
                <c:rich>
                  <a:bodyPr/>
                  <a:lstStyle/>
                  <a:p>
                    <a:fld id="{9C291D63-3672-4988-A345-9439C59D2D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C45-4F93-8655-D0D3CE4A9F32}"/>
                </c:ext>
              </c:extLst>
            </c:dLbl>
            <c:dLbl>
              <c:idx val="2"/>
              <c:layout>
                <c:manualLayout>
                  <c:x val="-7.5406157986596917E-2"/>
                  <c:y val="0.12983764563094038"/>
                </c:manualLayout>
              </c:layout>
              <c:tx>
                <c:rich>
                  <a:bodyPr/>
                  <a:lstStyle/>
                  <a:p>
                    <a:fld id="{5B73DA10-02A8-4C88-83F0-5978861D1C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C45-4F93-8655-D0D3CE4A9F32}"/>
                </c:ext>
              </c:extLst>
            </c:dLbl>
            <c:dLbl>
              <c:idx val="3"/>
              <c:layout>
                <c:manualLayout>
                  <c:x val="-0.15703891708967851"/>
                  <c:y val="-0.10752903273662637"/>
                </c:manualLayout>
              </c:layout>
              <c:tx>
                <c:rich>
                  <a:bodyPr/>
                  <a:lstStyle/>
                  <a:p>
                    <a:fld id="{7FA357C4-4B74-4C06-B6FA-C39E845FD2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C45-4F93-8655-D0D3CE4A9F32}"/>
                </c:ext>
              </c:extLst>
            </c:dLbl>
            <c:dLbl>
              <c:idx val="4"/>
              <c:layout>
                <c:manualLayout>
                  <c:x val="-0.16236895195298531"/>
                  <c:y val="-3.463202939116005E-2"/>
                </c:manualLayout>
              </c:layout>
              <c:tx>
                <c:rich>
                  <a:bodyPr/>
                  <a:lstStyle/>
                  <a:p>
                    <a:fld id="{75B94C98-BAE3-4C95-8603-2F7EDBFA5F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C45-4F93-8655-D0D3CE4A9F32}"/>
                </c:ext>
              </c:extLst>
            </c:dLbl>
            <c:dLbl>
              <c:idx val="5"/>
              <c:layout>
                <c:manualLayout>
                  <c:x val="-6.7779287741316599E-2"/>
                  <c:y val="-4.8187363144734749E-2"/>
                </c:manualLayout>
              </c:layout>
              <c:tx>
                <c:rich>
                  <a:bodyPr/>
                  <a:lstStyle/>
                  <a:p>
                    <a:fld id="{87E79909-C384-497B-8DDA-1E7F3B65F1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C45-4F93-8655-D0D3CE4A9F32}"/>
                </c:ext>
              </c:extLst>
            </c:dLbl>
            <c:dLbl>
              <c:idx val="6"/>
              <c:layout>
                <c:manualLayout>
                  <c:x val="-7.1526560465288949E-2"/>
                  <c:y val="6.7396239907280969E-2"/>
                </c:manualLayout>
              </c:layout>
              <c:tx>
                <c:rich>
                  <a:bodyPr/>
                  <a:lstStyle/>
                  <a:p>
                    <a:fld id="{84428BFF-C97A-41FD-9E7F-9EAACF202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C45-4F93-8655-D0D3CE4A9F32}"/>
                </c:ext>
              </c:extLst>
            </c:dLbl>
            <c:dLbl>
              <c:idx val="7"/>
              <c:layout>
                <c:manualLayout>
                  <c:x val="-0.1443147208121828"/>
                  <c:y val="-2.2225382698282205E-2"/>
                </c:manualLayout>
              </c:layout>
              <c:tx>
                <c:rich>
                  <a:bodyPr/>
                  <a:lstStyle/>
                  <a:p>
                    <a:fld id="{B87BE2CC-3739-4FC9-BD08-2C81FAB17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C45-4F93-8655-D0D3CE4A9F32}"/>
                </c:ext>
              </c:extLst>
            </c:dLbl>
            <c:dLbl>
              <c:idx val="8"/>
              <c:layout>
                <c:manualLayout>
                  <c:x val="-0.10909958234655109"/>
                  <c:y val="-8.3186240326970251E-2"/>
                </c:manualLayout>
              </c:layout>
              <c:tx>
                <c:rich>
                  <a:bodyPr/>
                  <a:lstStyle/>
                  <a:p>
                    <a:fld id="{8D2C9B05-0D91-4B15-80DB-02AEE3282E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C45-4F93-8655-D0D3CE4A9F32}"/>
                </c:ext>
              </c:extLst>
            </c:dLbl>
            <c:dLbl>
              <c:idx val="9"/>
              <c:layout>
                <c:manualLayout>
                  <c:x val="1.333792144876492E-2"/>
                  <c:y val="-1.5548073787824492E-2"/>
                </c:manualLayout>
              </c:layout>
              <c:tx>
                <c:rich>
                  <a:bodyPr/>
                  <a:lstStyle/>
                  <a:p>
                    <a:fld id="{A5883696-FFA4-48CE-9435-AC0B06855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C45-4F93-8655-D0D3CE4A9F32}"/>
                </c:ext>
              </c:extLst>
            </c:dLbl>
            <c:dLbl>
              <c:idx val="10"/>
              <c:layout>
                <c:manualLayout>
                  <c:x val="-2.6920473773265591E-2"/>
                  <c:y val="-0.15945299362953164"/>
                </c:manualLayout>
              </c:layout>
              <c:tx>
                <c:rich>
                  <a:bodyPr/>
                  <a:lstStyle/>
                  <a:p>
                    <a:fld id="{74D2F25B-C340-4769-9CB9-9FBDBCDC58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C45-4F93-8655-D0D3CE4A9F32}"/>
                </c:ext>
              </c:extLst>
            </c:dLbl>
            <c:dLbl>
              <c:idx val="11"/>
              <c:layout>
                <c:manualLayout>
                  <c:x val="-7.0503484018812373E-2"/>
                  <c:y val="-6.6731634892200839E-2"/>
                </c:manualLayout>
              </c:layout>
              <c:tx>
                <c:rich>
                  <a:bodyPr/>
                  <a:lstStyle/>
                  <a:p>
                    <a:fld id="{7B496AE5-C417-48F2-9B81-8EAF615137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45-4F93-8655-D0D3CE4A9F32}"/>
                </c:ext>
              </c:extLst>
            </c:dLbl>
            <c:dLbl>
              <c:idx val="12"/>
              <c:layout>
                <c:manualLayout>
                  <c:x val="1.193306420453776E-2"/>
                  <c:y val="-3.3351945746761792E-2"/>
                </c:manualLayout>
              </c:layout>
              <c:tx>
                <c:rich>
                  <a:bodyPr/>
                  <a:lstStyle/>
                  <a:p>
                    <a:fld id="{A74D1E27-9BCF-46FC-BA42-8A9C6BA816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C45-4F93-8655-D0D3CE4A9F32}"/>
                </c:ext>
              </c:extLst>
            </c:dLbl>
            <c:dLbl>
              <c:idx val="13"/>
              <c:layout>
                <c:manualLayout>
                  <c:x val="-0.15521150592216587"/>
                  <c:y val="-7.0440489241694132E-2"/>
                </c:manualLayout>
              </c:layout>
              <c:tx>
                <c:rich>
                  <a:bodyPr/>
                  <a:lstStyle/>
                  <a:p>
                    <a:fld id="{98674C60-6584-4EF1-82FF-069D2916D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C45-4F93-8655-D0D3CE4A9F32}"/>
                </c:ext>
              </c:extLst>
            </c:dLbl>
            <c:dLbl>
              <c:idx val="14"/>
              <c:layout>
                <c:manualLayout>
                  <c:x val="1.8028049524112517E-3"/>
                  <c:y val="-3.9623304697613951E-2"/>
                </c:manualLayout>
              </c:layout>
              <c:tx>
                <c:rich>
                  <a:bodyPr/>
                  <a:lstStyle/>
                  <a:p>
                    <a:fld id="{3271C759-1EF5-46D9-91AA-CE47E09BDF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9C45-4F93-8655-D0D3CE4A9F32}"/>
                </c:ext>
              </c:extLst>
            </c:dLbl>
            <c:dLbl>
              <c:idx val="15"/>
              <c:layout>
                <c:manualLayout>
                  <c:x val="-1.6810557309777902E-2"/>
                  <c:y val="4.4533995592596076E-2"/>
                </c:manualLayout>
              </c:layout>
              <c:tx>
                <c:rich>
                  <a:bodyPr/>
                  <a:lstStyle/>
                  <a:p>
                    <a:fld id="{B7A13AB1-F26F-4855-92DC-75E4BCDFB7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C45-4F93-8655-D0D3CE4A9F32}"/>
                </c:ext>
              </c:extLst>
            </c:dLbl>
            <c:dLbl>
              <c:idx val="16"/>
              <c:layout>
                <c:manualLayout>
                  <c:x val="-2.3460303502671302E-2"/>
                  <c:y val="4.0825141243102707E-2"/>
                </c:manualLayout>
              </c:layout>
              <c:tx>
                <c:rich>
                  <a:bodyPr/>
                  <a:lstStyle/>
                  <a:p>
                    <a:fld id="{13F4DDD4-16A5-4348-8067-0DA436016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C45-4F93-8655-D0D3CE4A9F32}"/>
                </c:ext>
              </c:extLst>
            </c:dLbl>
            <c:dLbl>
              <c:idx val="17"/>
              <c:layout>
                <c:manualLayout>
                  <c:x val="9.932318104906937E-2"/>
                  <c:y val="2.5989723845129924E-2"/>
                </c:manualLayout>
              </c:layout>
              <c:tx>
                <c:rich>
                  <a:bodyPr/>
                  <a:lstStyle/>
                  <a:p>
                    <a:fld id="{F750F76F-5D44-4955-92C5-5063AF4170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C45-4F93-8655-D0D3CE4A9F32}"/>
                </c:ext>
              </c:extLst>
            </c:dLbl>
            <c:dLbl>
              <c:idx val="18"/>
              <c:layout>
                <c:manualLayout>
                  <c:x val="-7.040098779426357E-2"/>
                  <c:y val="-3.665723172979761E-2"/>
                </c:manualLayout>
              </c:layout>
              <c:tx>
                <c:rich>
                  <a:bodyPr/>
                  <a:lstStyle/>
                  <a:p>
                    <a:fld id="{5956B6B4-D551-4496-8D97-5BEE02E1D7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C45-4F93-8655-D0D3CE4A9F32}"/>
                </c:ext>
              </c:extLst>
            </c:dLbl>
            <c:dLbl>
              <c:idx val="19"/>
              <c:layout>
                <c:manualLayout>
                  <c:x val="-5.820642978003384E-3"/>
                  <c:y val="4.8242849942089237E-2"/>
                </c:manualLayout>
              </c:layout>
              <c:tx>
                <c:rich>
                  <a:bodyPr/>
                  <a:lstStyle/>
                  <a:p>
                    <a:fld id="{B61139B2-72CC-43A7-9E02-711789224C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9C45-4F93-8655-D0D3CE4A9F3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C45-4F93-8655-D0D3CE4A9F3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C45-4F93-8655-D0D3CE4A9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'Passing Stats'!$F$2:$F$23</c:f>
              <c:numCache>
                <c:formatCode>General</c:formatCode>
                <c:ptCount val="22"/>
                <c:pt idx="0">
                  <c:v>80.5</c:v>
                </c:pt>
                <c:pt idx="1">
                  <c:v>84.3</c:v>
                </c:pt>
                <c:pt idx="2">
                  <c:v>74.7</c:v>
                </c:pt>
                <c:pt idx="3">
                  <c:v>76</c:v>
                </c:pt>
                <c:pt idx="4">
                  <c:v>81.5</c:v>
                </c:pt>
                <c:pt idx="5">
                  <c:v>80.400000000000006</c:v>
                </c:pt>
                <c:pt idx="6">
                  <c:v>74.599999999999994</c:v>
                </c:pt>
                <c:pt idx="7">
                  <c:v>72.8</c:v>
                </c:pt>
                <c:pt idx="8">
                  <c:v>84.6</c:v>
                </c:pt>
                <c:pt idx="9">
                  <c:v>80.8</c:v>
                </c:pt>
                <c:pt idx="10">
                  <c:v>83.6</c:v>
                </c:pt>
                <c:pt idx="11">
                  <c:v>77.3</c:v>
                </c:pt>
                <c:pt idx="12">
                  <c:v>84.4</c:v>
                </c:pt>
                <c:pt idx="13">
                  <c:v>85</c:v>
                </c:pt>
                <c:pt idx="14">
                  <c:v>84.8</c:v>
                </c:pt>
                <c:pt idx="15">
                  <c:v>82</c:v>
                </c:pt>
                <c:pt idx="16">
                  <c:v>75.400000000000006</c:v>
                </c:pt>
                <c:pt idx="17">
                  <c:v>78.5</c:v>
                </c:pt>
                <c:pt idx="18">
                  <c:v>78.900000000000006</c:v>
                </c:pt>
                <c:pt idx="19">
                  <c:v>76.099999999999994</c:v>
                </c:pt>
              </c:numCache>
            </c:numRef>
          </c:xVal>
          <c:yVal>
            <c:numRef>
              <c:f>'Passing Stats'!$E$2:$E$23</c:f>
              <c:numCache>
                <c:formatCode>General</c:formatCode>
                <c:ptCount val="22"/>
                <c:pt idx="0">
                  <c:v>533.8125</c:v>
                </c:pt>
                <c:pt idx="1">
                  <c:v>557.875</c:v>
                </c:pt>
                <c:pt idx="2">
                  <c:v>406.25</c:v>
                </c:pt>
                <c:pt idx="3">
                  <c:v>420.75</c:v>
                </c:pt>
                <c:pt idx="4">
                  <c:v>549.3125</c:v>
                </c:pt>
                <c:pt idx="5">
                  <c:v>495.625</c:v>
                </c:pt>
                <c:pt idx="6">
                  <c:v>397.25</c:v>
                </c:pt>
                <c:pt idx="7">
                  <c:v>394.25</c:v>
                </c:pt>
                <c:pt idx="8">
                  <c:v>581.625</c:v>
                </c:pt>
                <c:pt idx="9">
                  <c:v>458.875</c:v>
                </c:pt>
                <c:pt idx="10">
                  <c:v>569.875</c:v>
                </c:pt>
                <c:pt idx="11">
                  <c:v>416.3125</c:v>
                </c:pt>
                <c:pt idx="12">
                  <c:v>528.75</c:v>
                </c:pt>
                <c:pt idx="13">
                  <c:v>554.3125</c:v>
                </c:pt>
                <c:pt idx="14">
                  <c:v>588.5625</c:v>
                </c:pt>
                <c:pt idx="15">
                  <c:v>524</c:v>
                </c:pt>
                <c:pt idx="16">
                  <c:v>422.8125</c:v>
                </c:pt>
                <c:pt idx="17">
                  <c:v>445.5625</c:v>
                </c:pt>
                <c:pt idx="18">
                  <c:v>481</c:v>
                </c:pt>
                <c:pt idx="19">
                  <c:v>364.25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'Passing Stats'!$A$2:$A$21</c15:f>
                <c15:dlblRangeCache>
                  <c:ptCount val="20"/>
                  <c:pt idx="0">
                    <c:v>Atalanta</c:v>
                  </c:pt>
                  <c:pt idx="1">
                    <c:v>Bologna</c:v>
                  </c:pt>
                  <c:pt idx="2">
                    <c:v>Cagliari</c:v>
                  </c:pt>
                  <c:pt idx="3">
                    <c:v>Empoli</c:v>
                  </c:pt>
                  <c:pt idx="4">
                    <c:v>Fiorentina</c:v>
                  </c:pt>
                  <c:pt idx="5">
                    <c:v>Frosinone</c:v>
                  </c:pt>
                  <c:pt idx="6">
                    <c:v>Genoa</c:v>
                  </c:pt>
                  <c:pt idx="7">
                    <c:v>Hellas Verona</c:v>
                  </c:pt>
                  <c:pt idx="8">
                    <c:v>Inter</c:v>
                  </c:pt>
                  <c:pt idx="9">
                    <c:v>Juventus</c:v>
                  </c:pt>
                  <c:pt idx="10">
                    <c:v>Lazio</c:v>
                  </c:pt>
                  <c:pt idx="11">
                    <c:v>Lecce</c:v>
                  </c:pt>
                  <c:pt idx="12">
                    <c:v>Milan</c:v>
                  </c:pt>
                  <c:pt idx="13">
                    <c:v>Monza</c:v>
                  </c:pt>
                  <c:pt idx="14">
                    <c:v>Napoli</c:v>
                  </c:pt>
                  <c:pt idx="15">
                    <c:v>Roma</c:v>
                  </c:pt>
                  <c:pt idx="16">
                    <c:v>Salernitana</c:v>
                  </c:pt>
                  <c:pt idx="17">
                    <c:v>Sassuolo</c:v>
                  </c:pt>
                  <c:pt idx="18">
                    <c:v>Torino</c:v>
                  </c:pt>
                  <c:pt idx="19">
                    <c:v>Udinese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45-4F93-8655-D0D3CE4A9F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'Passing Stats'!$B$23</c:f>
              <c:numCache>
                <c:formatCode>General</c:formatCode>
                <c:ptCount val="1"/>
                <c:pt idx="0">
                  <c:v>79.81</c:v>
                </c:pt>
              </c:numCache>
            </c:numRef>
          </c:xVal>
          <c:yVal>
            <c:numRef>
              <c:f>'Passing Stats'!$C$23</c:f>
              <c:numCache>
                <c:formatCode>General</c:formatCode>
                <c:ptCount val="1"/>
                <c:pt idx="0">
                  <c:v>484.55312500000002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45-4F93-8655-D0D3CE4A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21631"/>
        <c:axId val="1545873952"/>
      </c:scatterChart>
      <c:valAx>
        <c:axId val="467721631"/>
        <c:scaling>
          <c:orientation val="minMax"/>
          <c:max val="100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 COMPLETION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73952"/>
        <c:crosses val="autoZero"/>
        <c:crossBetween val="midCat"/>
      </c:valAx>
      <c:valAx>
        <c:axId val="1545873952"/>
        <c:scaling>
          <c:orientation val="minMax"/>
          <c:max val="700"/>
          <c:min val="2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2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Defending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5.3199183435403904E-2"/>
                  <c:y val="-9.8154210390575855E-2"/>
                </c:manualLayout>
              </c:layout>
              <c:tx>
                <c:rich>
                  <a:bodyPr/>
                  <a:lstStyle/>
                  <a:p>
                    <a:fld id="{0D770918-86C0-452A-91C1-122BE01F86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2BB-49A9-B62E-3F8ECF654DA5}"/>
                </c:ext>
              </c:extLst>
            </c:dLbl>
            <c:dLbl>
              <c:idx val="1"/>
              <c:layout>
                <c:manualLayout>
                  <c:x val="5.9449785490694546E-2"/>
                  <c:y val="4.4579874932607596E-3"/>
                </c:manualLayout>
              </c:layout>
              <c:tx>
                <c:rich>
                  <a:bodyPr/>
                  <a:lstStyle/>
                  <a:p>
                    <a:fld id="{2642F01C-A5A6-4627-872A-23D6A843C1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BB-49A9-B62E-3F8ECF654DA5}"/>
                </c:ext>
              </c:extLst>
            </c:dLbl>
            <c:dLbl>
              <c:idx val="2"/>
              <c:layout>
                <c:manualLayout>
                  <c:x val="-8.4537766112569267E-3"/>
                  <c:y val="-0.12171827154828252"/>
                </c:manualLayout>
              </c:layout>
              <c:tx>
                <c:rich>
                  <a:bodyPr/>
                  <a:lstStyle/>
                  <a:p>
                    <a:fld id="{145FC99F-E8D7-4DC3-8F6F-69DB4EE531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BB-49A9-B62E-3F8ECF654DA5}"/>
                </c:ext>
              </c:extLst>
            </c:dLbl>
            <c:dLbl>
              <c:idx val="3"/>
              <c:layout>
                <c:manualLayout>
                  <c:x val="-0.10705555555555556"/>
                  <c:y val="1.1811408345388597E-2"/>
                </c:manualLayout>
              </c:layout>
              <c:tx>
                <c:rich>
                  <a:bodyPr/>
                  <a:lstStyle/>
                  <a:p>
                    <a:fld id="{F647EC76-5027-4CE2-893D-E49D12F3D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2BB-49A9-B62E-3F8ECF654DA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C282A93-5D2A-4449-8037-CE3ECEAC4E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BB-49A9-B62E-3F8ECF654DA5}"/>
                </c:ext>
              </c:extLst>
            </c:dLbl>
            <c:dLbl>
              <c:idx val="5"/>
              <c:layout>
                <c:manualLayout>
                  <c:x val="-2.9736220472440945E-2"/>
                  <c:y val="7.8576248292224052E-2"/>
                </c:manualLayout>
              </c:layout>
              <c:tx>
                <c:rich>
                  <a:bodyPr/>
                  <a:lstStyle/>
                  <a:p>
                    <a:fld id="{7945D3E8-3C95-4B5C-AEC3-5BCF011ED9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2BB-49A9-B62E-3F8ECF654DA5}"/>
                </c:ext>
              </c:extLst>
            </c:dLbl>
            <c:dLbl>
              <c:idx val="6"/>
              <c:layout>
                <c:manualLayout>
                  <c:x val="5.6138088971173221E-2"/>
                  <c:y val="-0.10107892417506857"/>
                </c:manualLayout>
              </c:layout>
              <c:tx>
                <c:rich>
                  <a:bodyPr/>
                  <a:lstStyle/>
                  <a:p>
                    <a:fld id="{3D6A1044-42EB-4C5B-9231-6F5C581C50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BB-49A9-B62E-3F8ECF654DA5}"/>
                </c:ext>
              </c:extLst>
            </c:dLbl>
            <c:dLbl>
              <c:idx val="7"/>
              <c:layout>
                <c:manualLayout>
                  <c:x val="1.6129629629629494E-2"/>
                  <c:y val="3.9567212928195688E-3"/>
                </c:manualLayout>
              </c:layout>
              <c:tx>
                <c:rich>
                  <a:bodyPr/>
                  <a:lstStyle/>
                  <a:p>
                    <a:fld id="{E62E5B86-46E3-4CDA-8964-DE6CCCC70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2BB-49A9-B62E-3F8ECF654DA5}"/>
                </c:ext>
              </c:extLst>
            </c:dLbl>
            <c:dLbl>
              <c:idx val="8"/>
              <c:layout>
                <c:manualLayout>
                  <c:x val="-7.3028038633980955E-2"/>
                  <c:y val="-6.2641039796224832E-2"/>
                </c:manualLayout>
              </c:layout>
              <c:tx>
                <c:rich>
                  <a:bodyPr/>
                  <a:lstStyle/>
                  <a:p>
                    <a:fld id="{AE944D55-2EF5-4E08-9F35-6AC326319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BB-49A9-B62E-3F8ECF654DA5}"/>
                </c:ext>
              </c:extLst>
            </c:dLbl>
            <c:dLbl>
              <c:idx val="9"/>
              <c:layout>
                <c:manualLayout>
                  <c:x val="-1.7740740740740741E-2"/>
                  <c:y val="4.3954376551639529E-2"/>
                </c:manualLayout>
              </c:layout>
              <c:tx>
                <c:rich>
                  <a:bodyPr/>
                  <a:lstStyle/>
                  <a:p>
                    <a:fld id="{0D58C8C7-C780-45EB-B6ED-AEF246424D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BB-49A9-B62E-3F8ECF654DA5}"/>
                </c:ext>
              </c:extLst>
            </c:dLbl>
            <c:dLbl>
              <c:idx val="10"/>
              <c:layout>
                <c:manualLayout>
                  <c:x val="-7.3907407407407408E-2"/>
                  <c:y val="-3.9244057496309222E-2"/>
                </c:manualLayout>
              </c:layout>
              <c:tx>
                <c:rich>
                  <a:bodyPr/>
                  <a:lstStyle/>
                  <a:p>
                    <a:fld id="{4DDC5525-CE75-4846-87A8-69118E6B55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BB-49A9-B62E-3F8ECF654DA5}"/>
                </c:ext>
              </c:extLst>
            </c:dLbl>
            <c:dLbl>
              <c:idx val="11"/>
              <c:layout>
                <c:manualLayout>
                  <c:x val="-4.5661112474255167E-2"/>
                  <c:y val="-0.11785701026301601"/>
                </c:manualLayout>
              </c:layout>
              <c:tx>
                <c:rich>
                  <a:bodyPr/>
                  <a:lstStyle/>
                  <a:p>
                    <a:fld id="{A2312643-9E33-46C8-BC16-157D6943C0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12BB-49A9-B62E-3F8ECF654DA5}"/>
                </c:ext>
              </c:extLst>
            </c:dLbl>
            <c:dLbl>
              <c:idx val="12"/>
              <c:layout>
                <c:manualLayout>
                  <c:x val="-0.1276806649168854"/>
                  <c:y val="-0.10993624096942918"/>
                </c:manualLayout>
              </c:layout>
              <c:tx>
                <c:rich>
                  <a:bodyPr/>
                  <a:lstStyle/>
                  <a:p>
                    <a:fld id="{38A8DE5E-961B-45E0-A202-9CC7B64EA1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2BB-49A9-B62E-3F8ECF654DA5}"/>
                </c:ext>
              </c:extLst>
            </c:dLbl>
            <c:dLbl>
              <c:idx val="13"/>
              <c:layout>
                <c:manualLayout>
                  <c:x val="-2.5147925914359857E-2"/>
                  <c:y val="-7.8155417380945461E-2"/>
                </c:manualLayout>
              </c:layout>
              <c:tx>
                <c:rich>
                  <a:bodyPr/>
                  <a:lstStyle/>
                  <a:p>
                    <a:fld id="{6E47B073-C9BD-43E9-8D76-68188826D6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BB-49A9-B62E-3F8ECF654DA5}"/>
                </c:ext>
              </c:extLst>
            </c:dLbl>
            <c:dLbl>
              <c:idx val="14"/>
              <c:layout>
                <c:manualLayout>
                  <c:x val="1.5368234778018186E-2"/>
                  <c:y val="2.5816941240278547E-3"/>
                </c:manualLayout>
              </c:layout>
              <c:tx>
                <c:rich>
                  <a:bodyPr/>
                  <a:lstStyle/>
                  <a:p>
                    <a:fld id="{85D20340-6274-41D4-B10D-E68416813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2BB-49A9-B62E-3F8ECF654DA5}"/>
                </c:ext>
              </c:extLst>
            </c:dLbl>
            <c:dLbl>
              <c:idx val="15"/>
              <c:layout>
                <c:manualLayout>
                  <c:x val="1.1231408573928259E-2"/>
                  <c:y val="-3.5316713970024782E-2"/>
                </c:manualLayout>
              </c:layout>
              <c:tx>
                <c:rich>
                  <a:bodyPr/>
                  <a:lstStyle/>
                  <a:p>
                    <a:fld id="{9115ECAC-3352-4996-98B1-180C957266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BB-49A9-B62E-3F8ECF654DA5}"/>
                </c:ext>
              </c:extLst>
            </c:dLbl>
            <c:dLbl>
              <c:idx val="16"/>
              <c:layout>
                <c:manualLayout>
                  <c:x val="-6.3374004595034686E-2"/>
                  <c:y val="-9.1385918780447647E-2"/>
                </c:manualLayout>
              </c:layout>
              <c:tx>
                <c:rich>
                  <a:bodyPr/>
                  <a:lstStyle/>
                  <a:p>
                    <a:fld id="{F22142E6-4DC5-4E17-B2F9-8945BD9F2A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BB-49A9-B62E-3F8ECF654DA5}"/>
                </c:ext>
              </c:extLst>
            </c:dLbl>
            <c:dLbl>
              <c:idx val="17"/>
              <c:layout>
                <c:manualLayout>
                  <c:x val="-1.4620240458611228E-2"/>
                  <c:y val="5.4037410452844686E-2"/>
                </c:manualLayout>
              </c:layout>
              <c:tx>
                <c:rich>
                  <a:bodyPr/>
                  <a:lstStyle/>
                  <a:p>
                    <a:fld id="{BFA7D990-C8F0-4086-8549-3CEA1803A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BB-49A9-B62E-3F8ECF654DA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5211743-5C14-4199-AC4C-B20394FF9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BB-49A9-B62E-3F8ECF654DA5}"/>
                </c:ext>
              </c:extLst>
            </c:dLbl>
            <c:dLbl>
              <c:idx val="19"/>
              <c:layout>
                <c:manualLayout>
                  <c:x val="-5.0991501416430593E-2"/>
                  <c:y val="-9.5591689184608433E-2"/>
                </c:manualLayout>
              </c:layout>
              <c:tx>
                <c:rich>
                  <a:bodyPr/>
                  <a:lstStyle/>
                  <a:p>
                    <a:fld id="{5DAC18FD-6AB3-4FEC-96F7-77D2F36AC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12BB-49A9-B62E-3F8ECF654D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Stats'!$L$2:$L$21</c:f>
              <c:numCache>
                <c:formatCode>General</c:formatCode>
                <c:ptCount val="20"/>
                <c:pt idx="0">
                  <c:v>15.25</c:v>
                </c:pt>
                <c:pt idx="1">
                  <c:v>19.8125</c:v>
                </c:pt>
                <c:pt idx="2">
                  <c:v>19.1875</c:v>
                </c:pt>
                <c:pt idx="3">
                  <c:v>20.0625</c:v>
                </c:pt>
                <c:pt idx="4">
                  <c:v>12.625</c:v>
                </c:pt>
                <c:pt idx="5">
                  <c:v>21.125</c:v>
                </c:pt>
                <c:pt idx="6">
                  <c:v>19.4375</c:v>
                </c:pt>
                <c:pt idx="7">
                  <c:v>20.25</c:v>
                </c:pt>
                <c:pt idx="8">
                  <c:v>14.1875</c:v>
                </c:pt>
                <c:pt idx="9">
                  <c:v>22.4375</c:v>
                </c:pt>
                <c:pt idx="10">
                  <c:v>15.875</c:v>
                </c:pt>
                <c:pt idx="11">
                  <c:v>18.5</c:v>
                </c:pt>
                <c:pt idx="12">
                  <c:v>15.375</c:v>
                </c:pt>
                <c:pt idx="13">
                  <c:v>15.75</c:v>
                </c:pt>
                <c:pt idx="14">
                  <c:v>15.25</c:v>
                </c:pt>
                <c:pt idx="15">
                  <c:v>14.5</c:v>
                </c:pt>
                <c:pt idx="16">
                  <c:v>19.25</c:v>
                </c:pt>
                <c:pt idx="17">
                  <c:v>19.125</c:v>
                </c:pt>
                <c:pt idx="18">
                  <c:v>14.875</c:v>
                </c:pt>
                <c:pt idx="19">
                  <c:v>24.5625</c:v>
                </c:pt>
              </c:numCache>
            </c:numRef>
          </c:xVal>
          <c:yVal>
            <c:numRef>
              <c:f>'Defending Stats'!$H$2:$H$21</c:f>
              <c:numCache>
                <c:formatCode>General</c:formatCode>
                <c:ptCount val="20"/>
                <c:pt idx="0">
                  <c:v>12.25</c:v>
                </c:pt>
                <c:pt idx="1">
                  <c:v>11.3125</c:v>
                </c:pt>
                <c:pt idx="2">
                  <c:v>9.9375</c:v>
                </c:pt>
                <c:pt idx="3">
                  <c:v>13.3125</c:v>
                </c:pt>
                <c:pt idx="4">
                  <c:v>12.9375</c:v>
                </c:pt>
                <c:pt idx="5">
                  <c:v>12.75</c:v>
                </c:pt>
                <c:pt idx="6">
                  <c:v>12.0625</c:v>
                </c:pt>
                <c:pt idx="7">
                  <c:v>9.9375</c:v>
                </c:pt>
                <c:pt idx="8">
                  <c:v>9.5</c:v>
                </c:pt>
                <c:pt idx="9">
                  <c:v>9.4375</c:v>
                </c:pt>
                <c:pt idx="10">
                  <c:v>11.375</c:v>
                </c:pt>
                <c:pt idx="11">
                  <c:v>12.375</c:v>
                </c:pt>
                <c:pt idx="12">
                  <c:v>10.25</c:v>
                </c:pt>
                <c:pt idx="13">
                  <c:v>10.0625</c:v>
                </c:pt>
                <c:pt idx="14">
                  <c:v>8.9375</c:v>
                </c:pt>
                <c:pt idx="15">
                  <c:v>9.1875</c:v>
                </c:pt>
                <c:pt idx="16">
                  <c:v>10.5</c:v>
                </c:pt>
                <c:pt idx="17">
                  <c:v>10</c:v>
                </c:pt>
                <c:pt idx="18">
                  <c:v>8</c:v>
                </c:pt>
                <c:pt idx="19">
                  <c:v>11.25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Atalanta</c:v>
                  </c:pt>
                  <c:pt idx="1">
                    <c:v>Bologna</c:v>
                  </c:pt>
                  <c:pt idx="2">
                    <c:v>Cagliari</c:v>
                  </c:pt>
                  <c:pt idx="3">
                    <c:v>Empoli</c:v>
                  </c:pt>
                  <c:pt idx="4">
                    <c:v>Fiorentina</c:v>
                  </c:pt>
                  <c:pt idx="5">
                    <c:v>Frosinone</c:v>
                  </c:pt>
                  <c:pt idx="6">
                    <c:v>Genoa</c:v>
                  </c:pt>
                  <c:pt idx="7">
                    <c:v>Hellas Verona</c:v>
                  </c:pt>
                  <c:pt idx="8">
                    <c:v>Inter</c:v>
                  </c:pt>
                  <c:pt idx="9">
                    <c:v>Juventus</c:v>
                  </c:pt>
                  <c:pt idx="10">
                    <c:v>Lazio</c:v>
                  </c:pt>
                  <c:pt idx="11">
                    <c:v>Lecce</c:v>
                  </c:pt>
                  <c:pt idx="12">
                    <c:v>Milan</c:v>
                  </c:pt>
                  <c:pt idx="13">
                    <c:v>Monza</c:v>
                  </c:pt>
                  <c:pt idx="14">
                    <c:v>Napoli</c:v>
                  </c:pt>
                  <c:pt idx="15">
                    <c:v>Roma</c:v>
                  </c:pt>
                  <c:pt idx="16">
                    <c:v>Salernitana</c:v>
                  </c:pt>
                  <c:pt idx="17">
                    <c:v>Sassuolo</c:v>
                  </c:pt>
                  <c:pt idx="18">
                    <c:v>Torino</c:v>
                  </c:pt>
                  <c:pt idx="19">
                    <c:v>Udinese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BB-49A9-B62E-3F8ECF654D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Stats'!$B$24</c:f>
              <c:numCache>
                <c:formatCode>General</c:formatCode>
                <c:ptCount val="1"/>
                <c:pt idx="0">
                  <c:v>17.871874999999999</c:v>
                </c:pt>
              </c:numCache>
            </c:numRef>
          </c:xVal>
          <c:yVal>
            <c:numRef>
              <c:f>'Defending Stats'!$C$24</c:f>
              <c:numCache>
                <c:formatCode>General</c:formatCode>
                <c:ptCount val="1"/>
                <c:pt idx="0">
                  <c:v>10.768750000000001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B-49A9-B62E-3F8ECF65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7455"/>
        <c:axId val="1325223968"/>
      </c:scatterChart>
      <c:valAx>
        <c:axId val="464357455"/>
        <c:scaling>
          <c:orientation val="minMax"/>
          <c:max val="25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3968"/>
        <c:crosses val="autoZero"/>
        <c:crossBetween val="midCat"/>
      </c:valAx>
      <c:valAx>
        <c:axId val="1325223968"/>
        <c:scaling>
          <c:orientation val="minMax"/>
          <c:max val="16"/>
          <c:min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Tackling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67D4941-914F-48B7-9EAD-30363778C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88A-472E-82D7-038D51FFEC4C}"/>
                </c:ext>
              </c:extLst>
            </c:dLbl>
            <c:dLbl>
              <c:idx val="1"/>
              <c:layout>
                <c:manualLayout>
                  <c:x val="-5.3009623797024693E-3"/>
                  <c:y val="-4.8668818381097198E-2"/>
                </c:manualLayout>
              </c:layout>
              <c:tx>
                <c:rich>
                  <a:bodyPr/>
                  <a:lstStyle/>
                  <a:p>
                    <a:fld id="{65240F97-331B-4BA4-BFC1-3AF7D0C27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88A-472E-82D7-038D51FFEC4C}"/>
                </c:ext>
              </c:extLst>
            </c:dLbl>
            <c:dLbl>
              <c:idx val="2"/>
              <c:layout>
                <c:manualLayout>
                  <c:x val="-5.8453776611256926E-2"/>
                  <c:y val="-5.3793869631609752E-2"/>
                </c:manualLayout>
              </c:layout>
              <c:tx>
                <c:rich>
                  <a:bodyPr/>
                  <a:lstStyle/>
                  <a:p>
                    <a:fld id="{18814733-437B-49BF-AEB6-441EBC043A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88A-472E-82D7-038D51FFEC4C}"/>
                </c:ext>
              </c:extLst>
            </c:dLbl>
            <c:dLbl>
              <c:idx val="3"/>
              <c:layout>
                <c:manualLayout>
                  <c:x val="3.9240740740740743E-2"/>
                  <c:y val="-2.5433571264846509E-3"/>
                </c:manualLayout>
              </c:layout>
              <c:tx>
                <c:rich>
                  <a:bodyPr/>
                  <a:lstStyle/>
                  <a:p>
                    <a:fld id="{C18B92E4-51BA-4C9F-9CA5-A2695D5F4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88A-472E-82D7-038D51FFEC4C}"/>
                </c:ext>
              </c:extLst>
            </c:dLbl>
            <c:dLbl>
              <c:idx val="4"/>
              <c:layout>
                <c:manualLayout>
                  <c:x val="-0.11069918343540391"/>
                  <c:y val="-3.3293664629559773E-2"/>
                </c:manualLayout>
              </c:layout>
              <c:tx>
                <c:rich>
                  <a:bodyPr/>
                  <a:lstStyle/>
                  <a:p>
                    <a:fld id="{9FC65EBC-120B-436D-859C-2507078BC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88A-472E-82D7-038D51FFEC4C}"/>
                </c:ext>
              </c:extLst>
            </c:dLbl>
            <c:dLbl>
              <c:idx val="5"/>
              <c:layout>
                <c:manualLayout>
                  <c:x val="-2.788436862058916E-2"/>
                  <c:y val="5.8957257879665409E-2"/>
                </c:manualLayout>
              </c:layout>
              <c:tx>
                <c:rich>
                  <a:bodyPr/>
                  <a:lstStyle/>
                  <a:p>
                    <a:fld id="{6044B344-F65D-46AA-8312-2E4CB9D225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88A-472E-82D7-038D51FFEC4C}"/>
                </c:ext>
              </c:extLst>
            </c:dLbl>
            <c:dLbl>
              <c:idx val="6"/>
              <c:layout>
                <c:manualLayout>
                  <c:x val="-7.4430592009332164E-2"/>
                  <c:y val="2.0519373500821621E-2"/>
                </c:manualLayout>
              </c:layout>
              <c:tx>
                <c:rich>
                  <a:bodyPr/>
                  <a:lstStyle/>
                  <a:p>
                    <a:fld id="{FE51ACC7-0DE6-4A3C-9AFF-10ACDDBB86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88A-472E-82D7-038D51FFEC4C}"/>
                </c:ext>
              </c:extLst>
            </c:dLbl>
            <c:dLbl>
              <c:idx val="7"/>
              <c:layout>
                <c:manualLayout>
                  <c:x val="-0.13201851851851856"/>
                  <c:y val="1.2831796625052841E-2"/>
                </c:manualLayout>
              </c:layout>
              <c:tx>
                <c:rich>
                  <a:bodyPr/>
                  <a:lstStyle/>
                  <a:p>
                    <a:fld id="{B2117759-B4CE-4ECC-A9D7-C016861F20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8A-472E-82D7-038D51FFEC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A7D01A8-D397-457D-ABFA-B4A28ED86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88A-472E-82D7-038D51FFEC4C}"/>
                </c:ext>
              </c:extLst>
            </c:dLbl>
            <c:dLbl>
              <c:idx val="9"/>
              <c:layout>
                <c:manualLayout>
                  <c:x val="-7.6999999999999999E-2"/>
                  <c:y val="-2.560608775379097E-2"/>
                </c:manualLayout>
              </c:layout>
              <c:tx>
                <c:rich>
                  <a:bodyPr/>
                  <a:lstStyle/>
                  <a:p>
                    <a:fld id="{C1BDF815-B50C-4FAD-A4E7-724D8EEC2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88A-472E-82D7-038D51FFEC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1D0ED47-4A7F-4431-AE30-68C5813FBE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88A-472E-82D7-038D51FFEC4C}"/>
                </c:ext>
              </c:extLst>
            </c:dLbl>
            <c:dLbl>
              <c:idx val="11"/>
              <c:layout>
                <c:manualLayout>
                  <c:x val="-0.1493843686205891"/>
                  <c:y val="-1.7918510878022213E-2"/>
                </c:manualLayout>
              </c:layout>
              <c:tx>
                <c:rich>
                  <a:bodyPr/>
                  <a:lstStyle/>
                  <a:p>
                    <a:fld id="{FFB4C687-6CCD-43DF-BE80-0EBBD72ADE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88A-472E-82D7-038D51FFEC4C}"/>
                </c:ext>
              </c:extLst>
            </c:dLbl>
            <c:dLbl>
              <c:idx val="12"/>
              <c:layout>
                <c:manualLayout>
                  <c:x val="-7.3102945465150192E-3"/>
                  <c:y val="-1.7918510878022261E-2"/>
                </c:manualLayout>
              </c:layout>
              <c:tx>
                <c:rich>
                  <a:bodyPr/>
                  <a:lstStyle/>
                  <a:p>
                    <a:fld id="{99C0F2E4-D4BB-4796-8689-122B69C2FA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8A-472E-82D7-038D51FFEC4C}"/>
                </c:ext>
              </c:extLst>
            </c:dLbl>
            <c:dLbl>
              <c:idx val="13"/>
              <c:layout>
                <c:manualLayout>
                  <c:x val="-7.357407407407407E-2"/>
                  <c:y val="-7.173154900840352E-2"/>
                </c:manualLayout>
              </c:layout>
              <c:tx>
                <c:rich>
                  <a:bodyPr/>
                  <a:lstStyle/>
                  <a:p>
                    <a:fld id="{C7F9189E-F3E0-4694-99A8-75F42185E8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88A-472E-82D7-038D51FFEC4C}"/>
                </c:ext>
              </c:extLst>
            </c:dLbl>
            <c:dLbl>
              <c:idx val="14"/>
              <c:layout>
                <c:manualLayout>
                  <c:x val="-0.12914362787984834"/>
                  <c:y val="-4.098124150532844E-2"/>
                </c:manualLayout>
              </c:layout>
              <c:tx>
                <c:rich>
                  <a:bodyPr/>
                  <a:lstStyle/>
                  <a:p>
                    <a:fld id="{D5A0F164-5B51-4C22-93CB-98D336847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88A-472E-82D7-038D51FFEC4C}"/>
                </c:ext>
              </c:extLst>
            </c:dLbl>
            <c:dLbl>
              <c:idx val="15"/>
              <c:layout>
                <c:manualLayout>
                  <c:x val="-3.8768591426071738E-2"/>
                  <c:y val="6.6644834755434215E-2"/>
                </c:manualLayout>
              </c:layout>
              <c:tx>
                <c:rich>
                  <a:bodyPr/>
                  <a:lstStyle/>
                  <a:p>
                    <a:fld id="{57444635-1B4E-49A1-A7E9-875FA0D154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88A-472E-82D7-038D51FFEC4C}"/>
                </c:ext>
              </c:extLst>
            </c:dLbl>
            <c:dLbl>
              <c:idx val="16"/>
              <c:layout>
                <c:manualLayout>
                  <c:x val="-0.22382414698162731"/>
                  <c:y val="2.5644424751334126E-2"/>
                </c:manualLayout>
              </c:layout>
              <c:tx>
                <c:rich>
                  <a:bodyPr/>
                  <a:lstStyle/>
                  <a:p>
                    <a:fld id="{A9429EFC-0FAE-4629-8854-3EBE10EE5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88A-472E-82D7-038D51FFEC4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424235F-B00D-4048-96A0-AB0FC7FBFD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88A-472E-82D7-038D51FFEC4C}"/>
                </c:ext>
              </c:extLst>
            </c:dLbl>
            <c:dLbl>
              <c:idx val="18"/>
              <c:layout>
                <c:manualLayout>
                  <c:x val="-2E-3"/>
                  <c:y val="3.8457052877615389E-2"/>
                </c:manualLayout>
              </c:layout>
              <c:tx>
                <c:rich>
                  <a:bodyPr/>
                  <a:lstStyle/>
                  <a:p>
                    <a:fld id="{CE620886-B6EF-4AD4-8AD2-C196D9BFB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88A-472E-82D7-038D51FFEC4C}"/>
                </c:ext>
              </c:extLst>
            </c:dLbl>
            <c:dLbl>
              <c:idx val="19"/>
              <c:layout>
                <c:manualLayout>
                  <c:x val="8.4444444444444437E-3"/>
                  <c:y val="-1.7918510878022213E-2"/>
                </c:manualLayout>
              </c:layout>
              <c:tx>
                <c:rich>
                  <a:bodyPr/>
                  <a:lstStyle/>
                  <a:p>
                    <a:fld id="{39DF6E13-D1C0-43F3-9C3C-3E64625457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88A-472E-82D7-038D51FFE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Stats'!$F$2:$F$21</c:f>
              <c:numCache>
                <c:formatCode>0.00%</c:formatCode>
                <c:ptCount val="20"/>
                <c:pt idx="0">
                  <c:v>0.592592592592593</c:v>
                </c:pt>
                <c:pt idx="1">
                  <c:v>0.59926470588235303</c:v>
                </c:pt>
                <c:pt idx="2">
                  <c:v>0.59360730593607303</c:v>
                </c:pt>
                <c:pt idx="3">
                  <c:v>0.61481481481481504</c:v>
                </c:pt>
                <c:pt idx="4">
                  <c:v>0.589090909090909</c:v>
                </c:pt>
                <c:pt idx="5">
                  <c:v>0.60493827160493796</c:v>
                </c:pt>
                <c:pt idx="6">
                  <c:v>0.55882352941176505</c:v>
                </c:pt>
                <c:pt idx="7">
                  <c:v>0.61847389558232901</c:v>
                </c:pt>
                <c:pt idx="8">
                  <c:v>0.59922178988326802</c:v>
                </c:pt>
                <c:pt idx="9">
                  <c:v>0.647826086956522</c:v>
                </c:pt>
                <c:pt idx="10">
                  <c:v>0.62869198312236296</c:v>
                </c:pt>
                <c:pt idx="11">
                  <c:v>0.63773584905660397</c:v>
                </c:pt>
                <c:pt idx="12">
                  <c:v>0.54980079681274896</c:v>
                </c:pt>
                <c:pt idx="13">
                  <c:v>0.53515625</c:v>
                </c:pt>
                <c:pt idx="14">
                  <c:v>0.57509157509157505</c:v>
                </c:pt>
                <c:pt idx="15">
                  <c:v>0.57664233576642299</c:v>
                </c:pt>
                <c:pt idx="16">
                  <c:v>0.59437751004016104</c:v>
                </c:pt>
                <c:pt idx="17">
                  <c:v>0.58128078817733997</c:v>
                </c:pt>
                <c:pt idx="18">
                  <c:v>0.63461538461538503</c:v>
                </c:pt>
                <c:pt idx="19">
                  <c:v>0.61417322834645705</c:v>
                </c:pt>
              </c:numCache>
            </c:numRef>
          </c:xVal>
          <c:yVal>
            <c:numRef>
              <c:f>'Defending Stats'!$D$2:$D$21</c:f>
              <c:numCache>
                <c:formatCode>General</c:formatCode>
                <c:ptCount val="20"/>
                <c:pt idx="0">
                  <c:v>15.1875</c:v>
                </c:pt>
                <c:pt idx="1">
                  <c:v>17</c:v>
                </c:pt>
                <c:pt idx="2">
                  <c:v>13.6875</c:v>
                </c:pt>
                <c:pt idx="3">
                  <c:v>16.875</c:v>
                </c:pt>
                <c:pt idx="4">
                  <c:v>17.1875</c:v>
                </c:pt>
                <c:pt idx="5">
                  <c:v>15.1875</c:v>
                </c:pt>
                <c:pt idx="6">
                  <c:v>17</c:v>
                </c:pt>
                <c:pt idx="7">
                  <c:v>15.5625</c:v>
                </c:pt>
                <c:pt idx="8">
                  <c:v>16.0625</c:v>
                </c:pt>
                <c:pt idx="9">
                  <c:v>14.375</c:v>
                </c:pt>
                <c:pt idx="10">
                  <c:v>14.8125</c:v>
                </c:pt>
                <c:pt idx="11">
                  <c:v>16.5625</c:v>
                </c:pt>
                <c:pt idx="12">
                  <c:v>15.6875</c:v>
                </c:pt>
                <c:pt idx="13">
                  <c:v>16</c:v>
                </c:pt>
                <c:pt idx="14">
                  <c:v>17.0625</c:v>
                </c:pt>
                <c:pt idx="15">
                  <c:v>17.125</c:v>
                </c:pt>
                <c:pt idx="16">
                  <c:v>15.5625</c:v>
                </c:pt>
                <c:pt idx="17">
                  <c:v>12.6875</c:v>
                </c:pt>
                <c:pt idx="18">
                  <c:v>13</c:v>
                </c:pt>
                <c:pt idx="19">
                  <c:v>15.875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Atalanta</c:v>
                  </c:pt>
                  <c:pt idx="1">
                    <c:v>Bologna</c:v>
                  </c:pt>
                  <c:pt idx="2">
                    <c:v>Cagliari</c:v>
                  </c:pt>
                  <c:pt idx="3">
                    <c:v>Empoli</c:v>
                  </c:pt>
                  <c:pt idx="4">
                    <c:v>Fiorentina</c:v>
                  </c:pt>
                  <c:pt idx="5">
                    <c:v>Frosinone</c:v>
                  </c:pt>
                  <c:pt idx="6">
                    <c:v>Genoa</c:v>
                  </c:pt>
                  <c:pt idx="7">
                    <c:v>Hellas Verona</c:v>
                  </c:pt>
                  <c:pt idx="8">
                    <c:v>Inter</c:v>
                  </c:pt>
                  <c:pt idx="9">
                    <c:v>Juventus</c:v>
                  </c:pt>
                  <c:pt idx="10">
                    <c:v>Lazio</c:v>
                  </c:pt>
                  <c:pt idx="11">
                    <c:v>Lecce</c:v>
                  </c:pt>
                  <c:pt idx="12">
                    <c:v>Milan</c:v>
                  </c:pt>
                  <c:pt idx="13">
                    <c:v>Monza</c:v>
                  </c:pt>
                  <c:pt idx="14">
                    <c:v>Napoli</c:v>
                  </c:pt>
                  <c:pt idx="15">
                    <c:v>Roma</c:v>
                  </c:pt>
                  <c:pt idx="16">
                    <c:v>Salernitana</c:v>
                  </c:pt>
                  <c:pt idx="17">
                    <c:v>Sassuolo</c:v>
                  </c:pt>
                  <c:pt idx="18">
                    <c:v>Torino</c:v>
                  </c:pt>
                  <c:pt idx="19">
                    <c:v>Udinese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88A-472E-82D7-038D51FFEC4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Stats'!$B$25</c:f>
              <c:numCache>
                <c:formatCode>General</c:formatCode>
                <c:ptCount val="1"/>
                <c:pt idx="0">
                  <c:v>0.59731098013923112</c:v>
                </c:pt>
              </c:numCache>
            </c:numRef>
          </c:xVal>
          <c:yVal>
            <c:numRef>
              <c:f>'Defending Stats'!$C$25</c:f>
              <c:numCache>
                <c:formatCode>General</c:formatCode>
                <c:ptCount val="1"/>
                <c:pt idx="0">
                  <c:v>15.625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A-472E-82D7-038D51FFEC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47404559"/>
        <c:axId val="1325212064"/>
      </c:scatterChart>
      <c:valAx>
        <c:axId val="1447404559"/>
        <c:scaling>
          <c:orientation val="minMax"/>
          <c:max val="0.70000000000000007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 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12064"/>
        <c:crosses val="autoZero"/>
        <c:crossBetween val="midCat"/>
      </c:valAx>
      <c:valAx>
        <c:axId val="1325212064"/>
        <c:scaling>
          <c:orientation val="minMax"/>
          <c:max val="19"/>
          <c:min val="1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14287</xdr:rowOff>
    </xdr:from>
    <xdr:to>
      <xdr:col>8</xdr:col>
      <xdr:colOff>86106</xdr:colOff>
      <xdr:row>47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BEF2B-A09F-E137-149F-AE049A51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21</xdr:row>
      <xdr:rowOff>14286</xdr:rowOff>
    </xdr:from>
    <xdr:to>
      <xdr:col>16</xdr:col>
      <xdr:colOff>381</xdr:colOff>
      <xdr:row>47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081-502B-9CCF-172F-003CF9C0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0.07844</cdr:x>
      <cdr:y>0.08566</cdr:y>
    </cdr:from>
    <cdr:to>
      <cdr:x>0.28974</cdr:x>
      <cdr:y>0.18768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973470-9FD9-5B43-EEA8-422E1EE27DE5}"/>
            </a:ext>
          </a:extLst>
        </cdr:cNvPr>
        <cdr:cNvSpPr txBox="1"/>
      </cdr:nvSpPr>
      <cdr:spPr>
        <a:xfrm xmlns:a="http://schemas.openxmlformats.org/drawingml/2006/main">
          <a:off x="541542" y="423862"/>
          <a:ext cx="1458708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Low Quality Shooting</a:t>
          </a:r>
        </a:p>
      </cdr:txBody>
    </cdr:sp>
  </cdr:relSizeAnchor>
  <cdr:relSizeAnchor xmlns:cdr="http://schemas.openxmlformats.org/drawingml/2006/chartDrawing">
    <cdr:from>
      <cdr:x>0.77263</cdr:x>
      <cdr:y>0.08373</cdr:y>
    </cdr:from>
    <cdr:to>
      <cdr:x>0.98018</cdr:x>
      <cdr:y>0.18768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6A31018-4939-199E-1A92-2454E76B891C}"/>
            </a:ext>
          </a:extLst>
        </cdr:cNvPr>
        <cdr:cNvSpPr txBox="1"/>
      </cdr:nvSpPr>
      <cdr:spPr>
        <a:xfrm xmlns:a="http://schemas.openxmlformats.org/drawingml/2006/main">
          <a:off x="5334000" y="414338"/>
          <a:ext cx="1432919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rgbClr val="92D050"/>
              </a:solidFill>
            </a:rPr>
            <a:t>High Quality</a:t>
          </a:r>
          <a:r>
            <a:rPr lang="en-US" sz="1100" baseline="0">
              <a:solidFill>
                <a:srgbClr val="92D050"/>
              </a:solidFill>
            </a:rPr>
            <a:t> Shooting</a:t>
          </a:r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0.0765</cdr:x>
      <cdr:y>0.80751</cdr:y>
    </cdr:from>
    <cdr:to>
      <cdr:x>0.29939</cdr:x>
      <cdr:y>0.8999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839DB81-37A9-08FE-F179-12BC204E237D}"/>
            </a:ext>
          </a:extLst>
        </cdr:cNvPr>
        <cdr:cNvSpPr txBox="1"/>
      </cdr:nvSpPr>
      <cdr:spPr>
        <a:xfrm xmlns:a="http://schemas.openxmlformats.org/drawingml/2006/main">
          <a:off x="528167" y="3995739"/>
          <a:ext cx="1538758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Passive</a:t>
          </a:r>
          <a:r>
            <a:rPr lang="en-US" sz="1100" baseline="0">
              <a:solidFill>
                <a:srgbClr val="FF5050"/>
              </a:solidFill>
            </a:rPr>
            <a:t> Shooting</a:t>
          </a:r>
        </a:p>
        <a:p xmlns:a="http://schemas.openxmlformats.org/drawingml/2006/main">
          <a:r>
            <a:rPr lang="en-US" sz="1100" baseline="0">
              <a:solidFill>
                <a:srgbClr val="FF5050"/>
              </a:solidFill>
            </a:rPr>
            <a:t>Low Quality Shooting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0.77401</cdr:x>
      <cdr:y>0.80366</cdr:y>
    </cdr:from>
    <cdr:to>
      <cdr:x>0.99345</cdr:x>
      <cdr:y>0.8922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A9009E7-BA11-1191-1E4D-E0F6B96A959F}"/>
            </a:ext>
          </a:extLst>
        </cdr:cNvPr>
        <cdr:cNvSpPr txBox="1"/>
      </cdr:nvSpPr>
      <cdr:spPr>
        <a:xfrm xmlns:a="http://schemas.openxmlformats.org/drawingml/2006/main">
          <a:off x="5343525" y="3976689"/>
          <a:ext cx="151499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Low Quality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0.07395</cdr:x>
      <cdr:y>0.08951</cdr:y>
    </cdr:from>
    <cdr:to>
      <cdr:x>0.26883</cdr:x>
      <cdr:y>0.17806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BBDF44-4E74-5F10-4831-6F29E6C1FF52}"/>
            </a:ext>
          </a:extLst>
        </cdr:cNvPr>
        <cdr:cNvSpPr txBox="1"/>
      </cdr:nvSpPr>
      <cdr:spPr>
        <a:xfrm xmlns:a="http://schemas.openxmlformats.org/drawingml/2006/main">
          <a:off x="509588" y="442914"/>
          <a:ext cx="134302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Shooting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0.77885</cdr:x>
      <cdr:y>0.08566</cdr:y>
    </cdr:from>
    <cdr:to>
      <cdr:x>0.9765</cdr:x>
      <cdr:y>0.17613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24C7B08-5792-E90C-7681-DAB042680546}"/>
            </a:ext>
          </a:extLst>
        </cdr:cNvPr>
        <cdr:cNvSpPr txBox="1"/>
      </cdr:nvSpPr>
      <cdr:spPr>
        <a:xfrm xmlns:a="http://schemas.openxmlformats.org/drawingml/2006/main">
          <a:off x="5367339" y="423864"/>
          <a:ext cx="1362074" cy="447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Aggressive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Clinical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0.07395</cdr:x>
      <cdr:y>0.80943</cdr:y>
    </cdr:from>
    <cdr:to>
      <cdr:x>0.25501</cdr:x>
      <cdr:y>0.90183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2B5222C-12E0-7038-FE75-7C6583421B5A}"/>
            </a:ext>
          </a:extLst>
        </cdr:cNvPr>
        <cdr:cNvSpPr txBox="1"/>
      </cdr:nvSpPr>
      <cdr:spPr>
        <a:xfrm xmlns:a="http://schemas.openxmlformats.org/drawingml/2006/main">
          <a:off x="509588" y="4005264"/>
          <a:ext cx="124777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0.78576</cdr:x>
      <cdr:y>0.81136</cdr:y>
    </cdr:from>
    <cdr:to>
      <cdr:x>0.9848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7C2C9A8-30C7-B66A-10DF-B19B544605CC}"/>
            </a:ext>
          </a:extLst>
        </cdr:cNvPr>
        <cdr:cNvSpPr txBox="1"/>
      </cdr:nvSpPr>
      <cdr:spPr>
        <a:xfrm xmlns:a="http://schemas.openxmlformats.org/drawingml/2006/main">
          <a:off x="5414963" y="4014789"/>
          <a:ext cx="13716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8</xdr:col>
      <xdr:colOff>19050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A9EDC-8D4B-E30D-A5CE-FE8019F77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0.06465</cdr:x>
      <cdr:y>0.10405</cdr:y>
    </cdr:from>
    <cdr:to>
      <cdr:x>0.20334</cdr:x>
      <cdr:y>0.19653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8AC09F-F202-D09F-8D09-406F83715CDC}"/>
            </a:ext>
          </a:extLst>
        </cdr:cNvPr>
        <cdr:cNvSpPr txBox="1"/>
      </cdr:nvSpPr>
      <cdr:spPr>
        <a:xfrm xmlns:a="http://schemas.openxmlformats.org/drawingml/2006/main">
          <a:off x="590550" y="51435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Leaky Defense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Quiet Defense</a:t>
          </a:r>
        </a:p>
      </cdr:txBody>
    </cdr:sp>
  </cdr:relSizeAnchor>
  <cdr:relSizeAnchor xmlns:cdr="http://schemas.openxmlformats.org/drawingml/2006/chartDrawing">
    <cdr:from>
      <cdr:x>0.06569</cdr:x>
      <cdr:y>0.8054</cdr:y>
    </cdr:from>
    <cdr:to>
      <cdr:x>0.24192</cdr:x>
      <cdr:y>0.90173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65C7D70-E337-3EA7-E3DD-E2DA53AB03E9}"/>
            </a:ext>
          </a:extLst>
        </cdr:cNvPr>
        <cdr:cNvSpPr txBox="1"/>
      </cdr:nvSpPr>
      <cdr:spPr>
        <a:xfrm xmlns:a="http://schemas.openxmlformats.org/drawingml/2006/main">
          <a:off x="600076" y="3981451"/>
          <a:ext cx="160972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Quiet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0.86548</cdr:x>
      <cdr:y>0.0942</cdr:y>
    </cdr:from>
    <cdr:to>
      <cdr:x>0.99583</cdr:x>
      <cdr:y>0.18476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20292BA-242F-6946-3D24-32C2E4F99C73}"/>
            </a:ext>
          </a:extLst>
        </cdr:cNvPr>
        <cdr:cNvSpPr txBox="1"/>
      </cdr:nvSpPr>
      <cdr:spPr>
        <a:xfrm xmlns:a="http://schemas.openxmlformats.org/drawingml/2006/main">
          <a:off x="7411126" y="458503"/>
          <a:ext cx="1116134" cy="440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Leaky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Busy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0.80799</cdr:x>
      <cdr:y>0.80741</cdr:y>
    </cdr:from>
    <cdr:to>
      <cdr:x>0.99778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111A0BC-4EDA-E473-8A27-79C74D489100}"/>
            </a:ext>
          </a:extLst>
        </cdr:cNvPr>
        <cdr:cNvSpPr txBox="1"/>
      </cdr:nvSpPr>
      <cdr:spPr>
        <a:xfrm xmlns:a="http://schemas.openxmlformats.org/drawingml/2006/main">
          <a:off x="6918836" y="3929898"/>
          <a:ext cx="1625089" cy="45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Busy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6</xdr:col>
      <xdr:colOff>19050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C02AE-19AB-A804-C95A-B565EB3B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0.08376</cdr:x>
      <cdr:y>0.1516</cdr:y>
    </cdr:from>
    <cdr:to>
      <cdr:x>0.29822</cdr:x>
      <cdr:y>0.2573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B78104-AEB7-60E0-9D6C-12BFBF61E69F}"/>
            </a:ext>
          </a:extLst>
        </cdr:cNvPr>
        <cdr:cNvSpPr txBox="1"/>
      </cdr:nvSpPr>
      <cdr:spPr>
        <a:xfrm xmlns:a="http://schemas.openxmlformats.org/drawingml/2006/main">
          <a:off x="628650" y="519113"/>
          <a:ext cx="1609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0.07486</cdr:x>
      <cdr:y>0.08899</cdr:y>
    </cdr:from>
    <cdr:to>
      <cdr:x>0.24999</cdr:x>
      <cdr:y>0.21972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E3FFD6-CC74-2B11-EA53-F4F556B393E0}"/>
            </a:ext>
          </a:extLst>
        </cdr:cNvPr>
        <cdr:cNvSpPr txBox="1"/>
      </cdr:nvSpPr>
      <cdr:spPr>
        <a:xfrm xmlns:a="http://schemas.openxmlformats.org/drawingml/2006/main">
          <a:off x="564731" y="441022"/>
          <a:ext cx="1321122" cy="647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Passes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Inaccurate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Passing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0.83752</cdr:x>
      <cdr:y>0.08792</cdr:y>
    </cdr:from>
    <cdr:to>
      <cdr:x>0.99361</cdr:x>
      <cdr:y>0.23257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E4E013B-12FC-2004-902B-193166DC675E}"/>
            </a:ext>
          </a:extLst>
        </cdr:cNvPr>
        <cdr:cNvSpPr txBox="1"/>
      </cdr:nvSpPr>
      <cdr:spPr>
        <a:xfrm xmlns:a="http://schemas.openxmlformats.org/drawingml/2006/main">
          <a:off x="6318073" y="435758"/>
          <a:ext cx="1177522" cy="71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Passes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0.07362</cdr:x>
      <cdr:y>0.81004</cdr:y>
    </cdr:from>
    <cdr:to>
      <cdr:x>0.24367</cdr:x>
      <cdr:y>0.94912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6BC6FC9-C924-E0AB-CFCB-C70389048E10}"/>
            </a:ext>
          </a:extLst>
        </cdr:cNvPr>
        <cdr:cNvSpPr txBox="1"/>
      </cdr:nvSpPr>
      <cdr:spPr>
        <a:xfrm xmlns:a="http://schemas.openxmlformats.org/drawingml/2006/main">
          <a:off x="555352" y="4014600"/>
          <a:ext cx="1282829" cy="689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Inaccurate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0.83247</cdr:x>
      <cdr:y>0.80746</cdr:y>
    </cdr:from>
    <cdr:to>
      <cdr:x>0.99364</cdr:x>
      <cdr:y>0.94654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22DD97F-FC93-4779-77A7-AB2F420E9D61}"/>
            </a:ext>
          </a:extLst>
        </cdr:cNvPr>
        <cdr:cNvSpPr txBox="1"/>
      </cdr:nvSpPr>
      <cdr:spPr>
        <a:xfrm xmlns:a="http://schemas.openxmlformats.org/drawingml/2006/main">
          <a:off x="6279973" y="4001819"/>
          <a:ext cx="1215815" cy="689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5</xdr:col>
      <xdr:colOff>828675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AE7BB-2D1E-5D78-279C-17FF69AD4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833437</xdr:colOff>
      <xdr:row>21</xdr:row>
      <xdr:rowOff>4762</xdr:rowOff>
    </xdr:from>
    <xdr:to>
      <xdr:col>12</xdr:col>
      <xdr:colOff>23812</xdr:colOff>
      <xdr:row>47</xdr:row>
      <xdr:rowOff>7810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6B894-E020-934C-6609-D3CEE024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0.07083</cdr:x>
      <cdr:y>0.09366</cdr:y>
    </cdr:from>
    <cdr:to>
      <cdr:x>0.25556</cdr:x>
      <cdr:y>0.2645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20BF0F-F88A-69C7-7A17-D8CCFB32089C}"/>
            </a:ext>
          </a:extLst>
        </cdr:cNvPr>
        <cdr:cNvSpPr txBox="1"/>
      </cdr:nvSpPr>
      <cdr:spPr>
        <a:xfrm xmlns:a="http://schemas.openxmlformats.org/drawingml/2006/main">
          <a:off x="485775" y="464188"/>
          <a:ext cx="1266825" cy="846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Blocks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Fewer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Clearances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0.81944</cdr:x>
      <cdr:y>0.08495</cdr:y>
    </cdr:from>
    <cdr:to>
      <cdr:x>1</cdr:x>
      <cdr:y>0.23223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A09A26-B80B-33E8-F0A8-38BE78F49BEC}"/>
            </a:ext>
          </a:extLst>
        </cdr:cNvPr>
        <cdr:cNvSpPr txBox="1"/>
      </cdr:nvSpPr>
      <cdr:spPr>
        <a:xfrm xmlns:a="http://schemas.openxmlformats.org/drawingml/2006/main">
          <a:off x="5619750" y="421015"/>
          <a:ext cx="1238250" cy="7299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Blocks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0.07222</cdr:x>
      <cdr:y>0.80551</cdr:y>
    </cdr:from>
    <cdr:to>
      <cdr:x>0.3</cdr:x>
      <cdr:y>0.95573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431E879-4089-9140-55E8-65BDA6C2A7A8}"/>
            </a:ext>
          </a:extLst>
        </cdr:cNvPr>
        <cdr:cNvSpPr txBox="1"/>
      </cdr:nvSpPr>
      <cdr:spPr>
        <a:xfrm xmlns:a="http://schemas.openxmlformats.org/drawingml/2006/main">
          <a:off x="495300" y="3992161"/>
          <a:ext cx="1562100" cy="744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0.81111</cdr:x>
      <cdr:y>0.80551</cdr:y>
    </cdr:from>
    <cdr:to>
      <cdr:x>0.99444</cdr:x>
      <cdr:y>0.9469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C3C020A-12CA-B428-9103-12D56995E094}"/>
            </a:ext>
          </a:extLst>
        </cdr:cNvPr>
        <cdr:cNvSpPr txBox="1"/>
      </cdr:nvSpPr>
      <cdr:spPr>
        <a:xfrm xmlns:a="http://schemas.openxmlformats.org/drawingml/2006/main">
          <a:off x="5562600" y="3992163"/>
          <a:ext cx="1257300" cy="700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Clearances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0.07292</cdr:x>
      <cdr:y>0.80816</cdr:y>
    </cdr:from>
    <cdr:to>
      <cdr:x>0.22708</cdr:x>
      <cdr:y>0.89656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CE25A7-AF8B-28E1-2CF5-64A2323FCF3E}"/>
            </a:ext>
          </a:extLst>
        </cdr:cNvPr>
        <cdr:cNvSpPr txBox="1"/>
      </cdr:nvSpPr>
      <cdr:spPr>
        <a:xfrm xmlns:a="http://schemas.openxmlformats.org/drawingml/2006/main">
          <a:off x="500063" y="4005263"/>
          <a:ext cx="105727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Fewer Tackles</a:t>
          </a:r>
        </a:p>
        <a:p xmlns:a="http://schemas.openxmlformats.org/drawingml/2006/main">
          <a:r>
            <a:rPr lang="en-US" sz="1100">
              <a:solidFill>
                <a:srgbClr val="FF5050"/>
              </a:solidFill>
            </a:rPr>
            <a:t>Poor</a:t>
          </a:r>
          <a:r>
            <a:rPr lang="en-US" sz="1100" baseline="0">
              <a:solidFill>
                <a:srgbClr val="FF5050"/>
              </a:solidFill>
            </a:rPr>
            <a:t> Tackling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0.07431</cdr:x>
      <cdr:y>0.09129</cdr:y>
    </cdr:from>
    <cdr:to>
      <cdr:x>0.22431</cdr:x>
      <cdr:y>0.1797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57CCE4D-99FE-2A8E-0516-8BA1AC13A36D}"/>
            </a:ext>
          </a:extLst>
        </cdr:cNvPr>
        <cdr:cNvSpPr txBox="1"/>
      </cdr:nvSpPr>
      <cdr:spPr>
        <a:xfrm xmlns:a="http://schemas.openxmlformats.org/drawingml/2006/main">
          <a:off x="509589" y="452438"/>
          <a:ext cx="10287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Poor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0.81319</cdr:x>
      <cdr:y>0.09513</cdr:y>
    </cdr:from>
    <cdr:to>
      <cdr:x>0.97014</cdr:x>
      <cdr:y>0.18931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2536BE9-8689-8BA8-A198-F77888FF79E0}"/>
            </a:ext>
          </a:extLst>
        </cdr:cNvPr>
        <cdr:cNvSpPr txBox="1"/>
      </cdr:nvSpPr>
      <cdr:spPr>
        <a:xfrm xmlns:a="http://schemas.openxmlformats.org/drawingml/2006/main">
          <a:off x="5576888" y="471488"/>
          <a:ext cx="10763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0.81597</cdr:x>
      <cdr:y>0.80623</cdr:y>
    </cdr:from>
    <cdr:to>
      <cdr:x>0.97014</cdr:x>
      <cdr:y>0.90233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575F0DC-BD9B-4B33-6EF5-BF263694B311}"/>
            </a:ext>
          </a:extLst>
        </cdr:cNvPr>
        <cdr:cNvSpPr txBox="1"/>
      </cdr:nvSpPr>
      <cdr:spPr>
        <a:xfrm xmlns:a="http://schemas.openxmlformats.org/drawingml/2006/main">
          <a:off x="5595938" y="3995738"/>
          <a:ext cx="10572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2" connectionId="2" xr16:uid="{E4894759-204D-454B-B011-06DD26C1E01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connectionId="8" xr16:uid="{D9C3451A-4F2A-4CDA-981A-84ED089D20A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5" refreshOnLoad="1" connectionId="5" xr16:uid="{91E30872-515B-49D8-95FB-F0A61F32FEA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7" refreshOnLoad="1" connectionId="7" xr16:uid="{A1C235E8-F1B7-49D0-B0E6-1EC457E22A0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6" refreshOnLoad="1" connectionId="6" xr16:uid="{3EDF6C58-FB6F-41C3-B93A-CF0E8B5B38D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4" refreshOnLoad="1" connectionId="4" xr16:uid="{54AACB0F-91A5-424A-B6BE-286A50625E0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3" refreshOnLoad="1" connectionId="3" xr16:uid="{8E8D0B9F-4520-4C5C-8BB9-2F1D358F835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tats" preserveFormatting="0" connectionId="1" xr16:uid="{225097A4-AFBA-4217-A453-F53DA6E91C9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0FE417-A3A8-46E7-B95C-B0F5C8993CDF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Home Score" tableColumnId="3"/>
      <queryTableField id="4" name="Away Score" tableColumnId="4"/>
      <queryTableField id="5" name="Away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1F1A465-5D59-4BCD-901F-28937607A89E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xG" tableColumnId="3"/>
      <queryTableField id="4" name="xG_1" tableColumnId="4"/>
      <queryTableField id="5" name="Away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93D4138-2BB6-439F-8ADF-47FF47C4092D}" autoFormatId="16" applyNumberFormats="0" applyBorderFormats="0" applyFontFormats="0" applyPatternFormats="0" applyAlignmentFormats="0" applyWidthHeightFormats="0">
  <queryTableRefresh nextId="31">
    <queryTableFields count="16">
      <queryTableField id="17" name="Position" tableColumnId="18"/>
      <queryTableField id="18" name="Team" tableColumnId="19"/>
      <queryTableField id="19" name="Matches Played" tableColumnId="20"/>
      <queryTableField id="4" name="W" tableColumnId="4"/>
      <queryTableField id="5" name="D" tableColumnId="5"/>
      <queryTableField id="6" name="L" tableColumnId="6"/>
      <queryTableField id="20" name="Goals For" tableColumnId="21"/>
      <queryTableField id="21" name="Goals Against" tableColumnId="22"/>
      <queryTableField id="22" name="Goal Difference" tableColumnId="23"/>
      <queryTableField id="10" name="Pts" tableColumnId="10"/>
      <queryTableField id="23" name="Pts/Game" tableColumnId="24"/>
      <queryTableField id="12" name="xG" tableColumnId="12"/>
      <queryTableField id="13" name="xGA" tableColumnId="13"/>
      <queryTableField id="14" name="xGD" tableColumnId="14"/>
      <queryTableField id="15" name="xGD/90" tableColumnId="15"/>
      <queryTableField id="16" name="Notes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BC0170B-DD2E-4AA2-904A-72C6EDD760EB}" autoFormatId="16" applyNumberFormats="0" applyBorderFormats="0" applyFontFormats="0" applyPatternFormats="0" applyAlignmentFormats="0" applyWidthHeightFormats="0">
  <queryTableRefresh nextId="18">
    <queryTableFields count="16">
      <queryTableField id="1" name="Team" tableColumnId="16"/>
      <queryTableField id="2" name="Matches Played" tableColumnId="2"/>
      <queryTableField id="3" name="Goals" tableColumnId="3"/>
      <queryTableField id="16" name="Goals/90" tableColumnId="17"/>
      <queryTableField id="4" name="Shots" tableColumnId="4"/>
      <queryTableField id="5" name="Shots on Target" tableColumnId="5"/>
      <queryTableField id="6" name="Shots on Target %" tableColumnId="6"/>
      <queryTableField id="7" name="Shots/90" tableColumnId="7"/>
      <queryTableField id="8" name="Shots on Target/90" tableColumnId="8"/>
      <queryTableField id="9" name="Conversion Rate" tableColumnId="9"/>
      <queryTableField id="10" name="Goals/Shots on Target" tableColumnId="10"/>
      <queryTableField id="11" name="xG" tableColumnId="11"/>
      <queryTableField id="12" name="xG/Shot" tableColumnId="12"/>
      <queryTableField id="13" name="xG/90" tableColumnId="13"/>
      <queryTableField id="14" name="npxG" tableColumnId="14"/>
      <queryTableField id="15" name="npxG/90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2" xr16:uid="{E038EB26-1A5D-4C8C-820E-EC9984A880B7}" autoFormatId="16" applyNumberFormats="0" applyBorderFormats="0" applyFontFormats="0" applyPatternFormats="0" applyAlignmentFormats="0" applyWidthHeightFormats="0">
  <queryTableRefresh nextId="9">
    <queryTableFields count="8">
      <queryTableField id="1" name="Squad" tableColumnId="9"/>
      <queryTableField id="2" name="Matches Played" tableColumnId="2"/>
      <queryTableField id="3" name="Goals Against" tableColumnId="3"/>
      <queryTableField id="4" name="Goals Against/90" tableColumnId="4"/>
      <queryTableField id="5" name="Shots on Target Against" tableColumnId="5"/>
      <queryTableField id="6" name="Shots on Target/90" tableColumnId="6"/>
      <queryTableField id="7" name="Saves" tableColumnId="7"/>
      <queryTableField id="8" name="Save%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355414DD-DC13-4254-9199-3CF58ED875E8}" autoFormatId="16" applyNumberFormats="0" applyBorderFormats="0" applyFontFormats="0" applyPatternFormats="0" applyAlignmentFormats="0" applyWidthHeightFormats="0">
  <queryTableRefresh nextId="8">
    <queryTableFields count="6">
      <queryTableField id="1" name="Squad" tableColumnId="6"/>
      <queryTableField id="2" name="Matches Played" tableColumnId="2"/>
      <queryTableField id="3" name="Passes Completed" tableColumnId="3"/>
      <queryTableField id="4" name="Passes Attempted" tableColumnId="4"/>
      <queryTableField id="6" name="Passes Attempted/90" tableColumnId="7"/>
      <queryTableField id="5" name="Completion Rat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301FF1B-1215-441B-974C-120A611DE2B4}" autoFormatId="16" applyNumberFormats="0" applyBorderFormats="0" applyFontFormats="0" applyPatternFormats="0" applyAlignmentFormats="0" applyWidthHeightFormats="0">
  <queryTableRefresh nextId="13">
    <queryTableFields count="12">
      <queryTableField id="1" name="Squad" tableColumnId="13"/>
      <queryTableField id="2" name="Matches Played" tableColumnId="2"/>
      <queryTableField id="3" name="Tackles Attempted" tableColumnId="3"/>
      <queryTableField id="4" name="Tackles Attempted/90" tableColumnId="4"/>
      <queryTableField id="5" name="Tackles Won" tableColumnId="5"/>
      <queryTableField id="6" name="Tackle Win %" tableColumnId="6"/>
      <queryTableField id="7" name="Blocks Made" tableColumnId="7"/>
      <queryTableField id="8" name="Blocks/90" tableColumnId="8"/>
      <queryTableField id="9" name="Interceptions Made" tableColumnId="9"/>
      <queryTableField id="10" name="Tackles + Interceptions" tableColumnId="10"/>
      <queryTableField id="11" name="Clearances" tableColumnId="11"/>
      <queryTableField id="12" name="Clearances/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8388E-E2B8-42D4-AF61-2ED4D9A3DB59}" name="Scores_and_Fixtures" displayName="Scores_and_Fixtures" ref="A1:E381" tableType="queryTable" totalsRowShown="0">
  <autoFilter ref="A1:E381" xr:uid="{3608388E-E2B8-42D4-AF61-2ED4D9A3DB59}"/>
  <tableColumns count="5">
    <tableColumn id="6" xr3:uid="{4CA0E55C-DFB6-4C5C-A90E-412297DCEB6F}" uniqueName="6" name="Wk" queryTableFieldId="1"/>
    <tableColumn id="2" xr3:uid="{0D824208-8402-490C-B169-1FFF5191BBD7}" uniqueName="2" name="Home" queryTableFieldId="2" dataDxfId="39"/>
    <tableColumn id="3" xr3:uid="{C2FCA4B8-281F-4FA8-919E-D398B5D9AEB2}" uniqueName="3" name="Home Score" queryTableFieldId="3"/>
    <tableColumn id="4" xr3:uid="{D4D3E66E-1A87-4828-A5C4-E9ED0FDAD320}" uniqueName="4" name="Away Score" queryTableFieldId="4"/>
    <tableColumn id="5" xr3:uid="{F483F7DA-D3DD-40EC-B957-855929938372}" uniqueName="5" name="Away" queryTableFieldId="5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9CEF0B-688F-4348-B507-61FCE03B4D43}" name="Scores_and_Fixtures_xg" displayName="Scores_and_Fixtures_xg" ref="A383:E763" tableType="queryTable" totalsRowShown="0">
  <autoFilter ref="A383:E763" xr:uid="{299CEF0B-688F-4348-B507-61FCE03B4D43}"/>
  <tableColumns count="5">
    <tableColumn id="6" xr3:uid="{F563E8B7-3C7C-4B07-8FAC-C042313BDBF5}" uniqueName="6" name="Wk" queryTableFieldId="1"/>
    <tableColumn id="2" xr3:uid="{779A6CDC-7F45-49FD-9EE7-F697BDC6A033}" uniqueName="2" name="Home" queryTableFieldId="2" dataDxfId="37"/>
    <tableColumn id="3" xr3:uid="{4C743497-7622-49B4-B5FC-F36F5533FF9C}" uniqueName="3" name="xG" queryTableFieldId="3" dataDxfId="36"/>
    <tableColumn id="4" xr3:uid="{8A0211BB-11DE-43FB-871A-C206B707DC3C}" uniqueName="4" name="xG_1" queryTableFieldId="4" dataDxfId="35"/>
    <tableColumn id="5" xr3:uid="{B684AF14-3A5A-4527-9CEC-BA73706C065D}" uniqueName="5" name="Away" queryTableFieldId="5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FB32-0C14-43F7-ADCF-6DA7CE333346}" name="Stats" displayName="Stats" ref="A2:P22" tableType="queryTable" totalsRowShown="0" dataDxfId="33">
  <autoFilter ref="A2:P22" xr:uid="{C288FB32-0C14-43F7-ADCF-6DA7CE333346}"/>
  <tableColumns count="16">
    <tableColumn id="18" xr3:uid="{05A77B5C-656C-4E42-AAB4-BC1EB13FA202}" uniqueName="18" name="Position" queryTableFieldId="17" dataDxfId="32"/>
    <tableColumn id="19" xr3:uid="{E57514F0-D745-44B4-9962-A98EEFF0F243}" uniqueName="19" name="Team" queryTableFieldId="18" dataDxfId="31"/>
    <tableColumn id="20" xr3:uid="{60F43988-591E-49A8-BC5C-1A91E3432077}" uniqueName="20" name="Matches Played" queryTableFieldId="19" dataDxfId="30"/>
    <tableColumn id="4" xr3:uid="{A544E1DC-DB4F-42E0-B6B0-F3149B65550E}" uniqueName="4" name="W" queryTableFieldId="4" dataDxfId="29"/>
    <tableColumn id="5" xr3:uid="{A5D6EBDC-45C2-4641-A5C5-C2E3595C4011}" uniqueName="5" name="D" queryTableFieldId="5" dataDxfId="28"/>
    <tableColumn id="6" xr3:uid="{035C75DA-03C6-4EB4-9180-CF6B7C208AE7}" uniqueName="6" name="L" queryTableFieldId="6" dataDxfId="27"/>
    <tableColumn id="21" xr3:uid="{88A71B05-A5EA-4D00-B40D-0F79B916C7E6}" uniqueName="21" name="Goals For" queryTableFieldId="20" dataDxfId="26"/>
    <tableColumn id="22" xr3:uid="{62C648BE-37A1-424F-A0FD-D7CD432407FD}" uniqueName="22" name="Goals Against" queryTableFieldId="21" dataDxfId="25"/>
    <tableColumn id="23" xr3:uid="{3080AFBD-3881-48CD-AB6A-726EFD92A1EC}" uniqueName="23" name="Goal Difference" queryTableFieldId="22" dataDxfId="24"/>
    <tableColumn id="10" xr3:uid="{31241EB4-94CB-4D7C-8C25-DD1EB14DCBA9}" uniqueName="10" name="Pts" queryTableFieldId="10" dataDxfId="23"/>
    <tableColumn id="24" xr3:uid="{4B2A8FD4-4B1E-43DE-9790-BF7EBC170AF3}" uniqueName="24" name="Pts/Game" queryTableFieldId="23" dataDxfId="22"/>
    <tableColumn id="12" xr3:uid="{E812002B-0B1C-48CF-8943-EEADAE1DA974}" uniqueName="12" name="xG" queryTableFieldId="12" dataDxfId="21"/>
    <tableColumn id="13" xr3:uid="{976C57D5-E6E7-42B9-B851-F11B34137A0D}" uniqueName="13" name="xGA" queryTableFieldId="13" dataDxfId="20"/>
    <tableColumn id="14" xr3:uid="{6A3BEEF1-87F5-4659-9E6A-098768428A59}" uniqueName="14" name="xGD" queryTableFieldId="14" dataDxfId="19"/>
    <tableColumn id="15" xr3:uid="{974197E1-289B-45AD-8564-DBB33C92059D}" uniqueName="15" name="xGD/90" queryTableFieldId="15" dataDxfId="18"/>
    <tableColumn id="16" xr3:uid="{6B84F39F-EAAA-462C-9DBF-26F6EA14578F}" uniqueName="16" name="Notes" queryTableFieldId="1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52AE5-6959-446D-B6F3-CEE51DA7E172}" name="Stats_3" displayName="Stats_3" ref="A1:P21" tableType="queryTable" totalsRowShown="0">
  <autoFilter ref="A1:P21" xr:uid="{C2C52AE5-6959-446D-B6F3-CEE51DA7E172}"/>
  <tableColumns count="16">
    <tableColumn id="16" xr3:uid="{B3E503CC-7296-4774-8F9D-66948B20EE68}" uniqueName="16" name="Team" queryTableFieldId="1" dataDxfId="16"/>
    <tableColumn id="2" xr3:uid="{A9B6B158-D085-4CA3-8CDC-81B5A4B9E8E7}" uniqueName="2" name="Matches Played" queryTableFieldId="2"/>
    <tableColumn id="3" xr3:uid="{97903E62-8ABD-4F18-B605-9066C17DB650}" uniqueName="3" name="Goals" queryTableFieldId="3"/>
    <tableColumn id="17" xr3:uid="{258645C4-3F11-4BF4-BA73-00DBD3CA27A5}" uniqueName="17" name="Goals/90" queryTableFieldId="16"/>
    <tableColumn id="4" xr3:uid="{E5501ED5-E4DE-4FDA-BD70-8F1F6C4BE5EC}" uniqueName="4" name="Shots" queryTableFieldId="4"/>
    <tableColumn id="5" xr3:uid="{6883A965-8B2A-4220-B2DA-3766EF613BD5}" uniqueName="5" name="Shots on Target" queryTableFieldId="5"/>
    <tableColumn id="6" xr3:uid="{71C7C39D-201A-4A3B-9593-A2DCE9CF92FC}" uniqueName="6" name="Shots on Target %" queryTableFieldId="6"/>
    <tableColumn id="7" xr3:uid="{EA090CEC-AE12-42E3-9C01-6B018E45F213}" uniqueName="7" name="Shots/90" queryTableFieldId="7"/>
    <tableColumn id="8" xr3:uid="{408A9F56-A904-455D-8C21-C2DB06C6B105}" uniqueName="8" name="Shots on Target/90" queryTableFieldId="8"/>
    <tableColumn id="9" xr3:uid="{5AD8A6B2-7FD1-4379-B96F-8DDE173E94E3}" uniqueName="9" name="Conversion Rate" queryTableFieldId="9" dataDxfId="15" dataCellStyle="Percent"/>
    <tableColumn id="10" xr3:uid="{1391E99C-3D92-44B8-990C-C77392ECC945}" uniqueName="10" name="Goals/Shots on Target" queryTableFieldId="10"/>
    <tableColumn id="11" xr3:uid="{47674196-1001-4922-A6D4-EEABBCF21E6B}" uniqueName="11" name="xG" queryTableFieldId="11"/>
    <tableColumn id="12" xr3:uid="{7C7CB450-C402-4036-B3CF-244A18822720}" uniqueName="12" name="xG/Shot" queryTableFieldId="12"/>
    <tableColumn id="13" xr3:uid="{83167860-E22C-4F20-B7A6-3B0BBDCFAEC4}" uniqueName="13" name="xG/90" queryTableFieldId="13"/>
    <tableColumn id="14" xr3:uid="{6C5520C1-401A-43B9-A825-4C4BE3E863C3}" uniqueName="14" name="npxG" queryTableFieldId="14"/>
    <tableColumn id="15" xr3:uid="{A23CA660-E245-4A07-AA21-0E14F8DD19D7}" uniqueName="15" name="npxG/90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A6B9B-74D6-4A7B-AC29-97E65CF0D6CA}" name="Stats_2" displayName="Stats_2" ref="A1:H21" tableType="queryTable" totalsRowShown="0">
  <autoFilter ref="A1:H21" xr:uid="{D53A6B9B-74D6-4A7B-AC29-97E65CF0D6CA}"/>
  <tableColumns count="8">
    <tableColumn id="9" xr3:uid="{19316431-735C-49CF-A1A8-A5F578A98861}" uniqueName="9" name="Squad" queryTableFieldId="1" dataDxfId="14"/>
    <tableColumn id="2" xr3:uid="{CD4A77C3-7AC8-4E19-ABF0-41E46125CD6F}" uniqueName="2" name="Matches Played" queryTableFieldId="2" dataDxfId="13"/>
    <tableColumn id="3" xr3:uid="{4294F34B-F06D-4C56-849B-B1811A63FF4C}" uniqueName="3" name="Goals Against" queryTableFieldId="3" dataDxfId="12"/>
    <tableColumn id="4" xr3:uid="{4AAE64F7-5241-4459-9ED1-5FB7E8ADF29B}" uniqueName="4" name="Goals Against/90" queryTableFieldId="4" dataDxfId="11"/>
    <tableColumn id="5" xr3:uid="{7F227E2F-1E85-4080-A0D4-632F338A8829}" uniqueName="5" name="Shots on Target Against" queryTableFieldId="5" dataDxfId="10"/>
    <tableColumn id="6" xr3:uid="{075479F4-7B78-4A19-94F2-457855534169}" uniqueName="6" name="Shots on Target/90" queryTableFieldId="6" dataDxfId="9"/>
    <tableColumn id="7" xr3:uid="{28B06F6E-CCB8-47F5-8A71-95A090B8EA8A}" uniqueName="7" name="Saves" queryTableFieldId="7" dataDxfId="8"/>
    <tableColumn id="8" xr3:uid="{E9BA6ADC-AB0C-45C7-922F-F1F15F214872}" uniqueName="8" name="Save%" queryTableFieldId="8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D85CE4-B9B2-49D7-A70B-8C9CEB6FF07C}" name="Stats_6" displayName="Stats_6" ref="A1:F21" tableType="queryTable" totalsRowShown="0">
  <autoFilter ref="A1:F21" xr:uid="{B7D85CE4-B9B2-49D7-A70B-8C9CEB6FF07C}"/>
  <tableColumns count="6">
    <tableColumn id="6" xr3:uid="{72439CA4-D82D-4A54-BABC-912D3379CB66}" uniqueName="6" name="Squad" queryTableFieldId="1" dataDxfId="6"/>
    <tableColumn id="2" xr3:uid="{9A8BB287-B833-4FE1-9B45-533346ECE6FC}" uniqueName="2" name="Matches Played" queryTableFieldId="2" dataDxfId="5"/>
    <tableColumn id="3" xr3:uid="{1F19F463-DE4F-4D3E-BFBC-002E13596DB6}" uniqueName="3" name="Passes Completed" queryTableFieldId="3" dataDxfId="4"/>
    <tableColumn id="4" xr3:uid="{FD8D6D45-CF4C-415C-B7A7-4BC12E8D55CA}" uniqueName="4" name="Passes Attempted" queryTableFieldId="4" dataDxfId="3"/>
    <tableColumn id="7" xr3:uid="{0CE31D05-961A-4430-9A0C-4FA6EA2D378E}" uniqueName="7" name="Passes Attempted/90" queryTableFieldId="6"/>
    <tableColumn id="5" xr3:uid="{41222721-41A0-4E5F-9638-553DA24737F0}" uniqueName="5" name="Completion Rate" queryTableFieldId="5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01047E-B5E0-4F6B-8E63-4B4BAF528EC5}" name="Stats_7" displayName="Stats_7" ref="A1:L21" tableType="queryTable" totalsRowShown="0">
  <autoFilter ref="A1:L21" xr:uid="{BE01047E-B5E0-4F6B-8E63-4B4BAF528EC5}"/>
  <tableColumns count="12">
    <tableColumn id="13" xr3:uid="{C49C6635-D816-4AA4-9A21-0B641B72ED81}" uniqueName="13" name="Squad" queryTableFieldId="1" dataDxfId="1"/>
    <tableColumn id="2" xr3:uid="{626D2844-CAF0-4986-9781-A37C7C910CFE}" uniqueName="2" name="Matches Played" queryTableFieldId="2"/>
    <tableColumn id="3" xr3:uid="{E8F3E091-19ED-43BD-88AB-004E0EF3C6B4}" uniqueName="3" name="Tackles Attempted" queryTableFieldId="3"/>
    <tableColumn id="4" xr3:uid="{34273B8E-BAC4-4B0D-BA17-685719FAB989}" uniqueName="4" name="Tackles Attempted/90" queryTableFieldId="4"/>
    <tableColumn id="5" xr3:uid="{B28BC9B1-0B85-4B61-8742-76BB6EA2B33D}" uniqueName="5" name="Tackles Won" queryTableFieldId="5"/>
    <tableColumn id="6" xr3:uid="{10145566-986D-460D-9E97-D5B2AD29BAD9}" uniqueName="6" name="Tackle Win %" queryTableFieldId="6" dataDxfId="0" dataCellStyle="Percent"/>
    <tableColumn id="7" xr3:uid="{111B81D4-0C6E-47A2-BD4A-D3E8BC72AA76}" uniqueName="7" name="Blocks Made" queryTableFieldId="7"/>
    <tableColumn id="8" xr3:uid="{D1C3FD9C-C898-4955-8324-A88B8ADC5316}" uniqueName="8" name="Blocks/90" queryTableFieldId="8"/>
    <tableColumn id="9" xr3:uid="{C63BFEFD-7314-4826-8C43-756FF379BCC5}" uniqueName="9" name="Interceptions Made" queryTableFieldId="9"/>
    <tableColumn id="10" xr3:uid="{CCA79EA5-4163-4C5F-BC4C-D26F0CFA4A77}" uniqueName="10" name="Tackles + Interceptions" queryTableFieldId="10"/>
    <tableColumn id="11" xr3:uid="{FDD435D1-128A-430E-8D74-2C10A6DAC03F}" uniqueName="11" name="Clearances" queryTableFieldId="11"/>
    <tableColumn id="12" xr3:uid="{198684F4-8247-44BC-B7DF-7CB48E16505C}" uniqueName="12" name="Clearances/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53a0e358/Domenico-Berardi" TargetMode="External"/><Relationship Id="rId21" Type="http://schemas.openxmlformats.org/officeDocument/2006/relationships/hyperlink" Target="https://fbref.com/en/matches/5c1fc7a4/Milan-Monza-December-17-2023-Serie-A" TargetMode="External"/><Relationship Id="rId42" Type="http://schemas.openxmlformats.org/officeDocument/2006/relationships/hyperlink" Target="https://fbref.com/en/matches/875da0ea/Milan-Fiorentina-November-25-2023-Serie-A" TargetMode="External"/><Relationship Id="rId63" Type="http://schemas.openxmlformats.org/officeDocument/2006/relationships/hyperlink" Target="https://fbref.com/en/squads/105360fe/Torino-Stats" TargetMode="External"/><Relationship Id="rId84" Type="http://schemas.openxmlformats.org/officeDocument/2006/relationships/hyperlink" Target="https://fbref.com/en/matches/ebcc474c/Lazio-Internazionale-December-17-2023-Serie-A" TargetMode="External"/><Relationship Id="rId138" Type="http://schemas.openxmlformats.org/officeDocument/2006/relationships/hyperlink" Target="https://fbref.com/en/matches/0780d7e3/Genoa-Empoli-December-2-2023-Serie-A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https://fbref.com/en/matches/c46b68ad/Monza-Genoa-December-10-2023-Serie-A" TargetMode="External"/><Relationship Id="rId11" Type="http://schemas.openxmlformats.org/officeDocument/2006/relationships/hyperlink" Target="https://fbref.com/en/matches/5d1039da/Derby-dItalia-Juventus-Internazionale-November-26-2023-Serie-A" TargetMode="External"/><Relationship Id="rId32" Type="http://schemas.openxmlformats.org/officeDocument/2006/relationships/hyperlink" Target="https://fbref.com/en/squads/d48ad4ff/Napoli-Stats" TargetMode="External"/><Relationship Id="rId53" Type="http://schemas.openxmlformats.org/officeDocument/2006/relationships/hyperlink" Target="https://fbref.com/en/players/5eae500a/Romelu-Lukaku" TargetMode="External"/><Relationship Id="rId74" Type="http://schemas.openxmlformats.org/officeDocument/2006/relationships/hyperlink" Target="https://fbref.com/en/matches/54baa72c/Monza-Juventus-December-1-2023-Serie-A" TargetMode="External"/><Relationship Id="rId128" Type="http://schemas.openxmlformats.org/officeDocument/2006/relationships/hyperlink" Target="https://fbref.com/en/matches/df8d2100/Udinese-Atalanta-November-12-2023-Serie-A" TargetMode="External"/><Relationship Id="rId149" Type="http://schemas.openxmlformats.org/officeDocument/2006/relationships/hyperlink" Target="https://fbref.com/en/players/2b8360f1/Cyril-Ngonge" TargetMode="External"/><Relationship Id="rId5" Type="http://schemas.openxmlformats.org/officeDocument/2006/relationships/hyperlink" Target="https://fbref.com/en/matches/26772f25/Internazionale-Udinese-December-9-2023-Serie-A" TargetMode="External"/><Relationship Id="rId95" Type="http://schemas.openxmlformats.org/officeDocument/2006/relationships/hyperlink" Target="https://fbref.com/en/squads/6a7ad59d/Frosinone-Stats" TargetMode="External"/><Relationship Id="rId160" Type="http://schemas.openxmlformats.org/officeDocument/2006/relationships/queryTable" Target="../queryTables/queryTable1.xml"/><Relationship Id="rId22" Type="http://schemas.openxmlformats.org/officeDocument/2006/relationships/hyperlink" Target="https://fbref.com/en/players/16ceb862/Olivier-Giroud" TargetMode="External"/><Relationship Id="rId43" Type="http://schemas.openxmlformats.org/officeDocument/2006/relationships/hyperlink" Target="https://fbref.com/en/matches/d152da0e/Fiorentina-Salernitana-December-3-2023-Serie-A" TargetMode="External"/><Relationship Id="rId64" Type="http://schemas.openxmlformats.org/officeDocument/2006/relationships/hyperlink" Target="https://fbref.com/en/matches/2f8d44e3/Monza-Torino-November-11-2023-Serie-A" TargetMode="External"/><Relationship Id="rId118" Type="http://schemas.openxmlformats.org/officeDocument/2006/relationships/hyperlink" Target="https://fbref.com/en/players/8cabdc1e/Andrea-Consigli" TargetMode="External"/><Relationship Id="rId139" Type="http://schemas.openxmlformats.org/officeDocument/2006/relationships/hyperlink" Target="https://fbref.com/en/matches/a83df9d0/Empoli-Lecce-December-11-2023-Serie-A" TargetMode="External"/><Relationship Id="rId85" Type="http://schemas.openxmlformats.org/officeDocument/2006/relationships/hyperlink" Target="https://fbref.com/en/players/4431aed2/Ciro-Immobile" TargetMode="External"/><Relationship Id="rId150" Type="http://schemas.openxmlformats.org/officeDocument/2006/relationships/hyperlink" Target="https://fbref.com/en/players/c1d95617/Lorenzo-Montipo" TargetMode="External"/><Relationship Id="rId12" Type="http://schemas.openxmlformats.org/officeDocument/2006/relationships/hyperlink" Target="https://fbref.com/en/matches/54baa72c/Monza-Juventus-December-1-2023-Serie-A" TargetMode="External"/><Relationship Id="rId17" Type="http://schemas.openxmlformats.org/officeDocument/2006/relationships/hyperlink" Target="https://fbref.com/en/matches/26587ad3/Lecce-Milan-November-11-2023-Serie-A" TargetMode="External"/><Relationship Id="rId33" Type="http://schemas.openxmlformats.org/officeDocument/2006/relationships/hyperlink" Target="https://fbref.com/en/matches/c54b9d5c/Napoli-Empoli-November-12-2023-Serie-A" TargetMode="External"/><Relationship Id="rId38" Type="http://schemas.openxmlformats.org/officeDocument/2006/relationships/hyperlink" Target="https://fbref.com/en/players/8c90fd7a/Victor-Osimhen" TargetMode="External"/><Relationship Id="rId59" Type="http://schemas.openxmlformats.org/officeDocument/2006/relationships/hyperlink" Target="https://fbref.com/en/matches/426a05d8/Torino-Atalanta-December-4-2023-Serie-A" TargetMode="External"/><Relationship Id="rId103" Type="http://schemas.openxmlformats.org/officeDocument/2006/relationships/hyperlink" Target="https://fbref.com/en/squads/658bf2de/Genoa-Stats" TargetMode="External"/><Relationship Id="rId108" Type="http://schemas.openxmlformats.org/officeDocument/2006/relationships/hyperlink" Target="https://fbref.com/en/matches/c95a31e6/Genoa-Juventus-December-15-2023-Serie-A" TargetMode="External"/><Relationship Id="rId124" Type="http://schemas.openxmlformats.org/officeDocument/2006/relationships/hyperlink" Target="https://fbref.com/en/matches/1b1b2ce1/Napoli-Cagliari-December-16-2023-Serie-A" TargetMode="External"/><Relationship Id="rId129" Type="http://schemas.openxmlformats.org/officeDocument/2006/relationships/hyperlink" Target="https://fbref.com/en/matches/2b8b1d61/Roma-Udinese-November-26-2023-Serie-A" TargetMode="External"/><Relationship Id="rId54" Type="http://schemas.openxmlformats.org/officeDocument/2006/relationships/hyperlink" Target="https://fbref.com/en/players/79b0d6a0/Rui-Patricio" TargetMode="External"/><Relationship Id="rId70" Type="http://schemas.openxmlformats.org/officeDocument/2006/relationships/hyperlink" Target="https://fbref.com/en/players/9fa26bc2/Vanja-Milinkovic-Savic" TargetMode="External"/><Relationship Id="rId75" Type="http://schemas.openxmlformats.org/officeDocument/2006/relationships/hyperlink" Target="https://fbref.com/en/matches/c46b68ad/Monza-Genoa-December-10-2023-Serie-A" TargetMode="External"/><Relationship Id="rId91" Type="http://schemas.openxmlformats.org/officeDocument/2006/relationships/hyperlink" Target="https://fbref.com/en/matches/a83df9d0/Empoli-Lecce-December-11-2023-Serie-A" TargetMode="External"/><Relationship Id="rId96" Type="http://schemas.openxmlformats.org/officeDocument/2006/relationships/hyperlink" Target="https://fbref.com/en/matches/93b6cf24/Internazionale-Frosinone-November-12-2023-Serie-A" TargetMode="External"/><Relationship Id="rId140" Type="http://schemas.openxmlformats.org/officeDocument/2006/relationships/hyperlink" Target="https://fbref.com/en/matches/d64c7b97/Torino-Empoli-December-16-2023-Serie-A" TargetMode="External"/><Relationship Id="rId145" Type="http://schemas.openxmlformats.org/officeDocument/2006/relationships/hyperlink" Target="https://fbref.com/en/matches/d50d93be/Hellas-Verona-Lecce-November-27-2023-Serie-A" TargetMode="External"/><Relationship Id="rId161" Type="http://schemas.openxmlformats.org/officeDocument/2006/relationships/queryTable" Target="../queryTables/queryTable2.xml"/><Relationship Id="rId166" Type="http://schemas.openxmlformats.org/officeDocument/2006/relationships/queryTable" Target="../queryTables/queryTable7.xml"/><Relationship Id="rId1" Type="http://schemas.openxmlformats.org/officeDocument/2006/relationships/hyperlink" Target="https://fbref.com/en/squads/d609edc0/Internazionale-Stats" TargetMode="External"/><Relationship Id="rId6" Type="http://schemas.openxmlformats.org/officeDocument/2006/relationships/hyperlink" Target="https://fbref.com/en/matches/ebcc474c/Lazio-Internazionale-December-17-2023-Serie-A" TargetMode="External"/><Relationship Id="rId23" Type="http://schemas.openxmlformats.org/officeDocument/2006/relationships/hyperlink" Target="https://fbref.com/en/players/fcb38f57/Mike-Maignan" TargetMode="External"/><Relationship Id="rId28" Type="http://schemas.openxmlformats.org/officeDocument/2006/relationships/hyperlink" Target="https://fbref.com/en/matches/1935ee01/Salernitana-Bologna-December-10-2023-Serie-A" TargetMode="External"/><Relationship Id="rId49" Type="http://schemas.openxmlformats.org/officeDocument/2006/relationships/hyperlink" Target="https://fbref.com/en/matches/2b8b1d61/Roma-Udinese-November-26-2023-Serie-A" TargetMode="External"/><Relationship Id="rId114" Type="http://schemas.openxmlformats.org/officeDocument/2006/relationships/hyperlink" Target="https://fbref.com/en/matches/78393dd6/Sassuolo-Roma-December-3-2023-Serie-A" TargetMode="External"/><Relationship Id="rId119" Type="http://schemas.openxmlformats.org/officeDocument/2006/relationships/hyperlink" Target="https://fbref.com/en/squads/c4260e09/Cagliari-Stats" TargetMode="External"/><Relationship Id="rId44" Type="http://schemas.openxmlformats.org/officeDocument/2006/relationships/hyperlink" Target="https://fbref.com/en/matches/ebfc4b5d/Roma-Fiorentina-December-10-2023-Serie-A" TargetMode="External"/><Relationship Id="rId60" Type="http://schemas.openxmlformats.org/officeDocument/2006/relationships/hyperlink" Target="https://fbref.com/en/matches/0c234040/Atalanta-Milan-December-9-2023-Serie-A" TargetMode="External"/><Relationship Id="rId65" Type="http://schemas.openxmlformats.org/officeDocument/2006/relationships/hyperlink" Target="https://fbref.com/en/matches/a564e4e1/Bologna-Torino-November-27-2023-Serie-A" TargetMode="External"/><Relationship Id="rId81" Type="http://schemas.openxmlformats.org/officeDocument/2006/relationships/hyperlink" Target="https://fbref.com/en/matches/0084ffeb/Salernitana-Lazio-November-25-2023-Serie-A" TargetMode="External"/><Relationship Id="rId86" Type="http://schemas.openxmlformats.org/officeDocument/2006/relationships/hyperlink" Target="https://fbref.com/en/players/277da414/Ivan-Provedel" TargetMode="External"/><Relationship Id="rId130" Type="http://schemas.openxmlformats.org/officeDocument/2006/relationships/hyperlink" Target="https://fbref.com/en/matches/18868f08/Udinese-Hellas-Verona-December-3-2023-Serie-A" TargetMode="External"/><Relationship Id="rId135" Type="http://schemas.openxmlformats.org/officeDocument/2006/relationships/hyperlink" Target="https://fbref.com/en/squads/a3d88bd8/Empoli-Stats" TargetMode="External"/><Relationship Id="rId151" Type="http://schemas.openxmlformats.org/officeDocument/2006/relationships/hyperlink" Target="https://fbref.com/en/squads/c5577084/Salernitana-Stats" TargetMode="External"/><Relationship Id="rId156" Type="http://schemas.openxmlformats.org/officeDocument/2006/relationships/hyperlink" Target="https://fbref.com/en/matches/1935ee01/Salernitana-Bologna-December-10-2023-Serie-A" TargetMode="External"/><Relationship Id="rId13" Type="http://schemas.openxmlformats.org/officeDocument/2006/relationships/hyperlink" Target="https://fbref.com/en/matches/f2ffde12/Juventus-Napoli-December-8-2023-Serie-A" TargetMode="External"/><Relationship Id="rId18" Type="http://schemas.openxmlformats.org/officeDocument/2006/relationships/hyperlink" Target="https://fbref.com/en/matches/875da0ea/Milan-Fiorentina-November-25-2023-Serie-A" TargetMode="External"/><Relationship Id="rId39" Type="http://schemas.openxmlformats.org/officeDocument/2006/relationships/hyperlink" Target="https://fbref.com/en/players/9413b19f/Alex-Meret" TargetMode="External"/><Relationship Id="rId109" Type="http://schemas.openxmlformats.org/officeDocument/2006/relationships/hyperlink" Target="https://fbref.com/en/players/b79858d5/Albert-Gudmundsson" TargetMode="External"/><Relationship Id="rId34" Type="http://schemas.openxmlformats.org/officeDocument/2006/relationships/hyperlink" Target="https://fbref.com/en/matches/67af3925/Atalanta-Napoli-November-25-2023-Serie-A" TargetMode="External"/><Relationship Id="rId50" Type="http://schemas.openxmlformats.org/officeDocument/2006/relationships/hyperlink" Target="https://fbref.com/en/matches/78393dd6/Sassuolo-Roma-December-3-2023-Serie-A" TargetMode="External"/><Relationship Id="rId55" Type="http://schemas.openxmlformats.org/officeDocument/2006/relationships/hyperlink" Target="https://fbref.com/en/squads/922493f3/Atalanta-Stats" TargetMode="External"/><Relationship Id="rId76" Type="http://schemas.openxmlformats.org/officeDocument/2006/relationships/hyperlink" Target="https://fbref.com/en/matches/5c1fc7a4/Milan-Monza-December-17-2023-Serie-A" TargetMode="External"/><Relationship Id="rId97" Type="http://schemas.openxmlformats.org/officeDocument/2006/relationships/hyperlink" Target="https://fbref.com/en/matches/1860d133/Frosinone-Genoa-November-26-2023-Serie-A" TargetMode="External"/><Relationship Id="rId104" Type="http://schemas.openxmlformats.org/officeDocument/2006/relationships/hyperlink" Target="https://fbref.com/en/matches/1aa2417e/Genoa-Hellas-Verona-November-10-2023-Serie-A" TargetMode="External"/><Relationship Id="rId120" Type="http://schemas.openxmlformats.org/officeDocument/2006/relationships/hyperlink" Target="https://fbref.com/en/matches/30bc4996/Juventus-Cagliari-November-11-2023-Serie-A" TargetMode="External"/><Relationship Id="rId125" Type="http://schemas.openxmlformats.org/officeDocument/2006/relationships/hyperlink" Target="https://fbref.com/en/players/d37b0350/Leonardo-Pavoletti" TargetMode="External"/><Relationship Id="rId141" Type="http://schemas.openxmlformats.org/officeDocument/2006/relationships/hyperlink" Target="https://fbref.com/en/players/5bd72174/Francesco-Caputo" TargetMode="External"/><Relationship Id="rId146" Type="http://schemas.openxmlformats.org/officeDocument/2006/relationships/hyperlink" Target="https://fbref.com/en/matches/18868f08/Udinese-Hellas-Verona-December-3-2023-Serie-A" TargetMode="External"/><Relationship Id="rId167" Type="http://schemas.openxmlformats.org/officeDocument/2006/relationships/queryTable" Target="../queryTables/queryTable8.xml"/><Relationship Id="rId7" Type="http://schemas.openxmlformats.org/officeDocument/2006/relationships/hyperlink" Target="https://fbref.com/en/players/f7036e1c/Lautaro-Martinez" TargetMode="External"/><Relationship Id="rId71" Type="http://schemas.openxmlformats.org/officeDocument/2006/relationships/hyperlink" Target="https://fbref.com/en/squads/21680aa4/Monza-Stats" TargetMode="External"/><Relationship Id="rId92" Type="http://schemas.openxmlformats.org/officeDocument/2006/relationships/hyperlink" Target="https://fbref.com/en/matches/9ca90d35/Lecce-Frosinone-December-16-2023-Serie-A" TargetMode="External"/><Relationship Id="rId162" Type="http://schemas.openxmlformats.org/officeDocument/2006/relationships/queryTable" Target="../queryTables/queryTable3.xml"/><Relationship Id="rId2" Type="http://schemas.openxmlformats.org/officeDocument/2006/relationships/hyperlink" Target="https://fbref.com/en/matches/93b6cf24/Internazionale-Frosinone-November-12-2023-Serie-A" TargetMode="External"/><Relationship Id="rId29" Type="http://schemas.openxmlformats.org/officeDocument/2006/relationships/hyperlink" Target="https://fbref.com/en/matches/0562758e/Bologna-Roma-December-17-2023-Serie-A" TargetMode="External"/><Relationship Id="rId24" Type="http://schemas.openxmlformats.org/officeDocument/2006/relationships/hyperlink" Target="https://fbref.com/en/squads/1d8099f8/Bologna-Stats" TargetMode="External"/><Relationship Id="rId40" Type="http://schemas.openxmlformats.org/officeDocument/2006/relationships/hyperlink" Target="https://fbref.com/en/squads/421387cf/Fiorentina-Stats" TargetMode="External"/><Relationship Id="rId45" Type="http://schemas.openxmlformats.org/officeDocument/2006/relationships/hyperlink" Target="https://fbref.com/en/matches/182d1f9b/Fiorentina-Hellas-Verona-December-17-2023-Serie-A" TargetMode="External"/><Relationship Id="rId66" Type="http://schemas.openxmlformats.org/officeDocument/2006/relationships/hyperlink" Target="https://fbref.com/en/matches/426a05d8/Torino-Atalanta-December-4-2023-Serie-A" TargetMode="External"/><Relationship Id="rId87" Type="http://schemas.openxmlformats.org/officeDocument/2006/relationships/hyperlink" Target="https://fbref.com/en/squads/ffcbe334/Lecce-Stats" TargetMode="External"/><Relationship Id="rId110" Type="http://schemas.openxmlformats.org/officeDocument/2006/relationships/hyperlink" Target="https://fbref.com/en/players/11d8aff0/Josep-Martinez" TargetMode="External"/><Relationship Id="rId115" Type="http://schemas.openxmlformats.org/officeDocument/2006/relationships/hyperlink" Target="https://fbref.com/en/matches/9d5df4d8/Cagliari-Sassuolo-December-11-2023-Serie-A" TargetMode="External"/><Relationship Id="rId131" Type="http://schemas.openxmlformats.org/officeDocument/2006/relationships/hyperlink" Target="https://fbref.com/en/matches/26772f25/Internazionale-Udinese-December-9-2023-Serie-A" TargetMode="External"/><Relationship Id="rId136" Type="http://schemas.openxmlformats.org/officeDocument/2006/relationships/hyperlink" Target="https://fbref.com/en/matches/c54b9d5c/Napoli-Empoli-November-12-2023-Serie-A" TargetMode="External"/><Relationship Id="rId157" Type="http://schemas.openxmlformats.org/officeDocument/2006/relationships/hyperlink" Target="https://fbref.com/en/players/244bc2c8/Boulaye-Dia" TargetMode="External"/><Relationship Id="rId61" Type="http://schemas.openxmlformats.org/officeDocument/2006/relationships/hyperlink" Target="https://fbref.com/en/players/7c104bb7/Ademola-Lookman" TargetMode="External"/><Relationship Id="rId82" Type="http://schemas.openxmlformats.org/officeDocument/2006/relationships/hyperlink" Target="https://fbref.com/en/matches/e8ae600f/Lazio-Cagliari-December-2-2023-Serie-A" TargetMode="External"/><Relationship Id="rId152" Type="http://schemas.openxmlformats.org/officeDocument/2006/relationships/hyperlink" Target="https://fbref.com/en/matches/ab7a7fcd/Salernitana-Napoli-November-4-2023-Serie-A" TargetMode="External"/><Relationship Id="rId19" Type="http://schemas.openxmlformats.org/officeDocument/2006/relationships/hyperlink" Target="https://fbref.com/en/matches/c2a7440f/Milan-Frosinone-December-2-2023-Serie-A" TargetMode="External"/><Relationship Id="rId14" Type="http://schemas.openxmlformats.org/officeDocument/2006/relationships/hyperlink" Target="https://fbref.com/en/matches/c95a31e6/Genoa-Juventus-December-15-2023-Serie-A" TargetMode="External"/><Relationship Id="rId30" Type="http://schemas.openxmlformats.org/officeDocument/2006/relationships/hyperlink" Target="https://fbref.com/en/players/028e70b9/Joshua-Zirkzee" TargetMode="External"/><Relationship Id="rId35" Type="http://schemas.openxmlformats.org/officeDocument/2006/relationships/hyperlink" Target="https://fbref.com/en/matches/60106a8e/Napoli-Internazionale-December-3-2023-Serie-A" TargetMode="External"/><Relationship Id="rId56" Type="http://schemas.openxmlformats.org/officeDocument/2006/relationships/hyperlink" Target="https://fbref.com/en/matches/c8fcbfaf/Atalanta-Internazionale-November-4-2023-Serie-A" TargetMode="External"/><Relationship Id="rId77" Type="http://schemas.openxmlformats.org/officeDocument/2006/relationships/hyperlink" Target="https://fbref.com/en/players/6499048c/Andrea-Colpani" TargetMode="External"/><Relationship Id="rId100" Type="http://schemas.openxmlformats.org/officeDocument/2006/relationships/hyperlink" Target="https://fbref.com/en/matches/9ca90d35/Lecce-Frosinone-December-16-2023-Serie-A" TargetMode="External"/><Relationship Id="rId105" Type="http://schemas.openxmlformats.org/officeDocument/2006/relationships/hyperlink" Target="https://fbref.com/en/matches/1860d133/Frosinone-Genoa-November-26-2023-Serie-A" TargetMode="External"/><Relationship Id="rId126" Type="http://schemas.openxmlformats.org/officeDocument/2006/relationships/hyperlink" Target="https://fbref.com/en/players/41bd99ea/Simone-Scuffet" TargetMode="External"/><Relationship Id="rId147" Type="http://schemas.openxmlformats.org/officeDocument/2006/relationships/hyperlink" Target="https://fbref.com/en/matches/5325a9b6/Hellas-Verona-Lazio-December-9-2023-Serie-A" TargetMode="External"/><Relationship Id="rId8" Type="http://schemas.openxmlformats.org/officeDocument/2006/relationships/hyperlink" Target="https://fbref.com/en/players/420c18a1/Yann-Sommer" TargetMode="External"/><Relationship Id="rId51" Type="http://schemas.openxmlformats.org/officeDocument/2006/relationships/hyperlink" Target="https://fbref.com/en/matches/ebfc4b5d/Roma-Fiorentina-December-10-2023-Serie-A" TargetMode="External"/><Relationship Id="rId72" Type="http://schemas.openxmlformats.org/officeDocument/2006/relationships/hyperlink" Target="https://fbref.com/en/matches/2f8d44e3/Monza-Torino-November-11-2023-Serie-A" TargetMode="External"/><Relationship Id="rId93" Type="http://schemas.openxmlformats.org/officeDocument/2006/relationships/hyperlink" Target="https://fbref.com/en/players/473803c9/Nikola-Krstovic" TargetMode="External"/><Relationship Id="rId98" Type="http://schemas.openxmlformats.org/officeDocument/2006/relationships/hyperlink" Target="https://fbref.com/en/matches/c2a7440f/Milan-Frosinone-December-2-2023-Serie-A" TargetMode="External"/><Relationship Id="rId121" Type="http://schemas.openxmlformats.org/officeDocument/2006/relationships/hyperlink" Target="https://fbref.com/en/matches/47ec2cb2/Cagliari-Monza-November-26-2023-Serie-A" TargetMode="External"/><Relationship Id="rId142" Type="http://schemas.openxmlformats.org/officeDocument/2006/relationships/hyperlink" Target="https://fbref.com/en/players/ee833569/Etrit-Berisha" TargetMode="External"/><Relationship Id="rId163" Type="http://schemas.openxmlformats.org/officeDocument/2006/relationships/queryTable" Target="../queryTables/queryTable4.xml"/><Relationship Id="rId3" Type="http://schemas.openxmlformats.org/officeDocument/2006/relationships/hyperlink" Target="https://fbref.com/en/matches/5d1039da/Derby-dItalia-Juventus-Internazionale-November-26-2023-Serie-A" TargetMode="External"/><Relationship Id="rId25" Type="http://schemas.openxmlformats.org/officeDocument/2006/relationships/hyperlink" Target="https://fbref.com/en/matches/0bdc5ea4/Derby-dellAppennino-Fiorentina-Bologna-November-12-2023-Serie-A" TargetMode="External"/><Relationship Id="rId46" Type="http://schemas.openxmlformats.org/officeDocument/2006/relationships/hyperlink" Target="https://fbref.com/en/players/e1b0a70d/Pietro-Terracciano" TargetMode="External"/><Relationship Id="rId67" Type="http://schemas.openxmlformats.org/officeDocument/2006/relationships/hyperlink" Target="https://fbref.com/en/matches/5f74c6e7/Frosinone-Torino-December-10-2023-Serie-A" TargetMode="External"/><Relationship Id="rId116" Type="http://schemas.openxmlformats.org/officeDocument/2006/relationships/hyperlink" Target="https://fbref.com/en/matches/2e9fcf23/Udinese-Sassuolo-December-17-2023-Serie-A" TargetMode="External"/><Relationship Id="rId137" Type="http://schemas.openxmlformats.org/officeDocument/2006/relationships/hyperlink" Target="https://fbref.com/en/matches/ff49299b/Empoli-Sassuolo-November-26-2023-Serie-A" TargetMode="External"/><Relationship Id="rId158" Type="http://schemas.openxmlformats.org/officeDocument/2006/relationships/hyperlink" Target="https://fbref.com/en/players/1e9bde92/Guillermo-Ochoa" TargetMode="External"/><Relationship Id="rId20" Type="http://schemas.openxmlformats.org/officeDocument/2006/relationships/hyperlink" Target="https://fbref.com/en/matches/0c234040/Atalanta-Milan-December-9-2023-Serie-A" TargetMode="External"/><Relationship Id="rId41" Type="http://schemas.openxmlformats.org/officeDocument/2006/relationships/hyperlink" Target="https://fbref.com/en/matches/0bdc5ea4/Derby-dellAppennino-Fiorentina-Bologna-November-12-2023-Serie-A" TargetMode="External"/><Relationship Id="rId62" Type="http://schemas.openxmlformats.org/officeDocument/2006/relationships/hyperlink" Target="https://fbref.com/en/players/a111cf41/Juan-Musso" TargetMode="External"/><Relationship Id="rId83" Type="http://schemas.openxmlformats.org/officeDocument/2006/relationships/hyperlink" Target="https://fbref.com/en/matches/5325a9b6/Hellas-Verona-Lazio-December-9-2023-Serie-A" TargetMode="External"/><Relationship Id="rId88" Type="http://schemas.openxmlformats.org/officeDocument/2006/relationships/hyperlink" Target="https://fbref.com/en/matches/26587ad3/Lecce-Milan-November-11-2023-Serie-A" TargetMode="External"/><Relationship Id="rId111" Type="http://schemas.openxmlformats.org/officeDocument/2006/relationships/hyperlink" Target="https://fbref.com/en/squads/e2befd26/Sassuolo-Stats" TargetMode="External"/><Relationship Id="rId132" Type="http://schemas.openxmlformats.org/officeDocument/2006/relationships/hyperlink" Target="https://fbref.com/en/matches/2e9fcf23/Udinese-Sassuolo-December-17-2023-Serie-A" TargetMode="External"/><Relationship Id="rId153" Type="http://schemas.openxmlformats.org/officeDocument/2006/relationships/hyperlink" Target="https://fbref.com/en/matches/3de0d6e2/Sassuolo-Salernitana-November-10-2023-Serie-A" TargetMode="External"/><Relationship Id="rId15" Type="http://schemas.openxmlformats.org/officeDocument/2006/relationships/hyperlink" Target="https://fbref.com/en/players/01b8a2b2/Wojciech-Szczesny" TargetMode="External"/><Relationship Id="rId36" Type="http://schemas.openxmlformats.org/officeDocument/2006/relationships/hyperlink" Target="https://fbref.com/en/matches/f2ffde12/Juventus-Napoli-December-8-2023-Serie-A" TargetMode="External"/><Relationship Id="rId57" Type="http://schemas.openxmlformats.org/officeDocument/2006/relationships/hyperlink" Target="https://fbref.com/en/matches/df8d2100/Udinese-Atalanta-November-12-2023-Serie-A" TargetMode="External"/><Relationship Id="rId106" Type="http://schemas.openxmlformats.org/officeDocument/2006/relationships/hyperlink" Target="https://fbref.com/en/matches/0780d7e3/Genoa-Empoli-December-2-2023-Serie-A" TargetMode="External"/><Relationship Id="rId127" Type="http://schemas.openxmlformats.org/officeDocument/2006/relationships/hyperlink" Target="https://fbref.com/en/squads/04eea015/Udinese-Stats" TargetMode="External"/><Relationship Id="rId10" Type="http://schemas.openxmlformats.org/officeDocument/2006/relationships/hyperlink" Target="https://fbref.com/en/matches/30bc4996/Juventus-Cagliari-November-11-2023-Serie-A" TargetMode="External"/><Relationship Id="rId31" Type="http://schemas.openxmlformats.org/officeDocument/2006/relationships/hyperlink" Target="https://fbref.com/en/players/ab4449d6/Lukasz-Skorupski" TargetMode="External"/><Relationship Id="rId52" Type="http://schemas.openxmlformats.org/officeDocument/2006/relationships/hyperlink" Target="https://fbref.com/en/matches/0562758e/Bologna-Roma-December-17-2023-Serie-A" TargetMode="External"/><Relationship Id="rId73" Type="http://schemas.openxmlformats.org/officeDocument/2006/relationships/hyperlink" Target="https://fbref.com/en/matches/47ec2cb2/Cagliari-Monza-November-26-2023-Serie-A" TargetMode="External"/><Relationship Id="rId78" Type="http://schemas.openxmlformats.org/officeDocument/2006/relationships/hyperlink" Target="https://fbref.com/en/players/4e0c8d66/Michele-Di-Gregorio" TargetMode="External"/><Relationship Id="rId94" Type="http://schemas.openxmlformats.org/officeDocument/2006/relationships/hyperlink" Target="https://fbref.com/en/players/9f5a610b/Wladimiro-Falcone" TargetMode="External"/><Relationship Id="rId99" Type="http://schemas.openxmlformats.org/officeDocument/2006/relationships/hyperlink" Target="https://fbref.com/en/matches/5f74c6e7/Frosinone-Torino-December-10-2023-Serie-A" TargetMode="External"/><Relationship Id="rId101" Type="http://schemas.openxmlformats.org/officeDocument/2006/relationships/hyperlink" Target="https://fbref.com/en/players/c13ddd3e/Matias-Soule" TargetMode="External"/><Relationship Id="rId122" Type="http://schemas.openxmlformats.org/officeDocument/2006/relationships/hyperlink" Target="https://fbref.com/en/matches/e8ae600f/Lazio-Cagliari-December-2-2023-Serie-A" TargetMode="External"/><Relationship Id="rId143" Type="http://schemas.openxmlformats.org/officeDocument/2006/relationships/hyperlink" Target="https://fbref.com/en/squads/0e72edf2/Hellas-Verona-Stats" TargetMode="External"/><Relationship Id="rId148" Type="http://schemas.openxmlformats.org/officeDocument/2006/relationships/hyperlink" Target="https://fbref.com/en/matches/182d1f9b/Fiorentina-Hellas-Verona-December-17-2023-Serie-A" TargetMode="External"/><Relationship Id="rId164" Type="http://schemas.openxmlformats.org/officeDocument/2006/relationships/queryTable" Target="../queryTables/queryTable5.xml"/><Relationship Id="rId4" Type="http://schemas.openxmlformats.org/officeDocument/2006/relationships/hyperlink" Target="https://fbref.com/en/matches/60106a8e/Napoli-Internazionale-December-3-2023-Serie-A" TargetMode="External"/><Relationship Id="rId9" Type="http://schemas.openxmlformats.org/officeDocument/2006/relationships/hyperlink" Target="https://fbref.com/en/squads/e0652b02/Juventus-Stats" TargetMode="External"/><Relationship Id="rId26" Type="http://schemas.openxmlformats.org/officeDocument/2006/relationships/hyperlink" Target="https://fbref.com/en/matches/a564e4e1/Bologna-Torino-November-27-2023-Serie-A" TargetMode="External"/><Relationship Id="rId47" Type="http://schemas.openxmlformats.org/officeDocument/2006/relationships/hyperlink" Target="https://fbref.com/en/squads/cf74a709/Roma-Stats" TargetMode="External"/><Relationship Id="rId68" Type="http://schemas.openxmlformats.org/officeDocument/2006/relationships/hyperlink" Target="https://fbref.com/en/matches/d64c7b97/Torino-Empoli-December-16-2023-Serie-A" TargetMode="External"/><Relationship Id="rId89" Type="http://schemas.openxmlformats.org/officeDocument/2006/relationships/hyperlink" Target="https://fbref.com/en/matches/d50d93be/Hellas-Verona-Lecce-November-27-2023-Serie-A" TargetMode="External"/><Relationship Id="rId112" Type="http://schemas.openxmlformats.org/officeDocument/2006/relationships/hyperlink" Target="https://fbref.com/en/matches/3de0d6e2/Sassuolo-Salernitana-November-10-2023-Serie-A" TargetMode="External"/><Relationship Id="rId133" Type="http://schemas.openxmlformats.org/officeDocument/2006/relationships/hyperlink" Target="https://fbref.com/en/players/83c06f3a/Lorenzo-Lucca" TargetMode="External"/><Relationship Id="rId154" Type="http://schemas.openxmlformats.org/officeDocument/2006/relationships/hyperlink" Target="https://fbref.com/en/matches/0084ffeb/Salernitana-Lazio-November-25-2023-Serie-A" TargetMode="External"/><Relationship Id="rId16" Type="http://schemas.openxmlformats.org/officeDocument/2006/relationships/hyperlink" Target="https://fbref.com/en/squads/dc56fe14/Milan-Stats" TargetMode="External"/><Relationship Id="rId37" Type="http://schemas.openxmlformats.org/officeDocument/2006/relationships/hyperlink" Target="https://fbref.com/en/matches/1b1b2ce1/Napoli-Cagliari-December-16-2023-Serie-A" TargetMode="External"/><Relationship Id="rId58" Type="http://schemas.openxmlformats.org/officeDocument/2006/relationships/hyperlink" Target="https://fbref.com/en/matches/67af3925/Atalanta-Napoli-November-25-2023-Serie-A" TargetMode="External"/><Relationship Id="rId79" Type="http://schemas.openxmlformats.org/officeDocument/2006/relationships/hyperlink" Target="https://fbref.com/en/squads/7213da33/Lazio-Stats" TargetMode="External"/><Relationship Id="rId102" Type="http://schemas.openxmlformats.org/officeDocument/2006/relationships/hyperlink" Target="https://fbref.com/en/players/bf168004/Stefano-Turati" TargetMode="External"/><Relationship Id="rId123" Type="http://schemas.openxmlformats.org/officeDocument/2006/relationships/hyperlink" Target="https://fbref.com/en/matches/9d5df4d8/Cagliari-Sassuolo-December-11-2023-Serie-A" TargetMode="External"/><Relationship Id="rId144" Type="http://schemas.openxmlformats.org/officeDocument/2006/relationships/hyperlink" Target="https://fbref.com/en/matches/1aa2417e/Genoa-Hellas-Verona-November-10-2023-Serie-A" TargetMode="External"/><Relationship Id="rId90" Type="http://schemas.openxmlformats.org/officeDocument/2006/relationships/hyperlink" Target="https://fbref.com/en/matches/5e47db9d/Lecce-Bologna-December-3-2023-Serie-A" TargetMode="External"/><Relationship Id="rId165" Type="http://schemas.openxmlformats.org/officeDocument/2006/relationships/queryTable" Target="../queryTables/queryTable6.xml"/><Relationship Id="rId27" Type="http://schemas.openxmlformats.org/officeDocument/2006/relationships/hyperlink" Target="https://fbref.com/en/matches/5e47db9d/Lecce-Bologna-December-3-2023-Serie-A" TargetMode="External"/><Relationship Id="rId48" Type="http://schemas.openxmlformats.org/officeDocument/2006/relationships/hyperlink" Target="https://fbref.com/en/matches/1c159031/Lazio-Roma-November-12-2023-Serie-A" TargetMode="External"/><Relationship Id="rId69" Type="http://schemas.openxmlformats.org/officeDocument/2006/relationships/hyperlink" Target="https://fbref.com/en/players/d3de9af0/Duvan-Zapata" TargetMode="External"/><Relationship Id="rId113" Type="http://schemas.openxmlformats.org/officeDocument/2006/relationships/hyperlink" Target="https://fbref.com/en/matches/ff49299b/Empoli-Sassuolo-November-26-2023-Serie-A" TargetMode="External"/><Relationship Id="rId134" Type="http://schemas.openxmlformats.org/officeDocument/2006/relationships/hyperlink" Target="https://fbref.com/en/players/0d422df7/Marco-Silvestri" TargetMode="External"/><Relationship Id="rId80" Type="http://schemas.openxmlformats.org/officeDocument/2006/relationships/hyperlink" Target="https://fbref.com/en/matches/1c159031/Lazio-Roma-November-12-2023-Serie-A" TargetMode="External"/><Relationship Id="rId155" Type="http://schemas.openxmlformats.org/officeDocument/2006/relationships/hyperlink" Target="https://fbref.com/en/matches/d152da0e/Fiorentina-Salernitana-December-3-2023-Serie-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F01F-C0E7-4471-B029-2000FD813855}">
  <sheetPr codeName="Sheet1"/>
  <dimension ref="A1:AA668"/>
  <sheetViews>
    <sheetView topLeftCell="A403" workbookViewId="0">
      <selection activeCell="S433" sqref="S433"/>
    </sheetView>
  </sheetViews>
  <sheetFormatPr defaultRowHeight="15" x14ac:dyDescent="0.25"/>
  <cols>
    <col min="1" max="1" width="35.42578125" bestFit="1" customWidth="1"/>
    <col min="2" max="2" width="4.140625" bestFit="1" customWidth="1"/>
    <col min="3" max="3" width="12.28515625" bestFit="1" customWidth="1"/>
    <col min="4" max="4" width="5.42578125" bestFit="1" customWidth="1"/>
    <col min="5" max="5" width="5" bestFit="1" customWidth="1"/>
    <col min="6" max="6" width="6.5703125" bestFit="1" customWidth="1"/>
    <col min="7" max="8" width="7.28515625" bestFit="1" customWidth="1"/>
    <col min="9" max="9" width="5.7109375" bestFit="1" customWidth="1"/>
    <col min="10" max="10" width="5" bestFit="1" customWidth="1"/>
    <col min="11" max="11" width="6.5703125" bestFit="1" customWidth="1"/>
    <col min="12" max="12" width="8.42578125" bestFit="1" customWidth="1"/>
    <col min="13" max="13" width="5" bestFit="1" customWidth="1"/>
    <col min="14" max="14" width="6.5703125" bestFit="1" customWidth="1"/>
    <col min="15" max="15" width="5.140625" bestFit="1" customWidth="1"/>
    <col min="16" max="16" width="5" bestFit="1" customWidth="1"/>
    <col min="17" max="17" width="6.5703125" bestFit="1" customWidth="1"/>
    <col min="18" max="18" width="3.85546875" bestFit="1" customWidth="1"/>
    <col min="19" max="19" width="5" bestFit="1" customWidth="1"/>
    <col min="20" max="20" width="9.140625" bestFit="1" customWidth="1"/>
    <col min="21" max="21" width="6.5703125" bestFit="1" customWidth="1"/>
    <col min="22" max="22" width="4" bestFit="1" customWidth="1"/>
    <col min="23" max="23" width="5.5703125" bestFit="1" customWidth="1"/>
    <col min="24" max="24" width="4.5703125" bestFit="1" customWidth="1"/>
    <col min="25" max="25" width="6.140625" bestFit="1" customWidth="1"/>
    <col min="26" max="26" width="5" bestFit="1" customWidth="1"/>
  </cols>
  <sheetData>
    <row r="1" spans="1:22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2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V2" s="3" t="s">
        <v>169</v>
      </c>
    </row>
    <row r="3" spans="1:22" ht="15" customHeight="1" x14ac:dyDescent="0.25">
      <c r="A3" s="32">
        <v>1</v>
      </c>
      <c r="B3" s="33" t="s">
        <v>302</v>
      </c>
      <c r="C3" s="31">
        <v>16</v>
      </c>
      <c r="D3" s="31">
        <v>13</v>
      </c>
      <c r="E3" s="31">
        <v>2</v>
      </c>
      <c r="F3" s="31">
        <v>1</v>
      </c>
      <c r="G3" s="31">
        <v>39</v>
      </c>
      <c r="H3" s="31">
        <v>7</v>
      </c>
      <c r="I3" s="31">
        <v>32</v>
      </c>
      <c r="J3" s="31">
        <v>41</v>
      </c>
      <c r="K3" s="31">
        <v>2.56</v>
      </c>
      <c r="L3" s="31">
        <v>33.200000000000003</v>
      </c>
      <c r="M3" s="31">
        <v>11.6</v>
      </c>
      <c r="N3" s="31">
        <v>21.6</v>
      </c>
      <c r="O3" s="31">
        <v>1.35</v>
      </c>
      <c r="P3" s="4" t="s">
        <v>4</v>
      </c>
      <c r="Q3" s="34">
        <v>9447</v>
      </c>
      <c r="R3" s="33" t="s">
        <v>303</v>
      </c>
      <c r="S3" s="33" t="s">
        <v>304</v>
      </c>
      <c r="T3" s="31"/>
    </row>
    <row r="4" spans="1:22" x14ac:dyDescent="0.25">
      <c r="A4" s="32"/>
      <c r="B4" s="33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4" t="s">
        <v>5</v>
      </c>
      <c r="Q4" s="34"/>
      <c r="R4" s="33"/>
      <c r="S4" s="33"/>
      <c r="T4" s="31"/>
    </row>
    <row r="5" spans="1:22" x14ac:dyDescent="0.25">
      <c r="A5" s="32"/>
      <c r="B5" s="33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4" t="s">
        <v>4</v>
      </c>
      <c r="Q5" s="34"/>
      <c r="R5" s="33"/>
      <c r="S5" s="33"/>
      <c r="T5" s="31"/>
    </row>
    <row r="6" spans="1:22" x14ac:dyDescent="0.25">
      <c r="A6" s="32"/>
      <c r="B6" s="33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4" t="s">
        <v>4</v>
      </c>
      <c r="Q6" s="34"/>
      <c r="R6" s="33"/>
      <c r="S6" s="33"/>
      <c r="T6" s="31"/>
    </row>
    <row r="7" spans="1:22" x14ac:dyDescent="0.25">
      <c r="A7" s="32"/>
      <c r="B7" s="33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4" t="s">
        <v>4</v>
      </c>
      <c r="Q7" s="34"/>
      <c r="R7" s="33"/>
      <c r="S7" s="33"/>
      <c r="T7" s="31"/>
    </row>
    <row r="8" spans="1:22" ht="15" customHeight="1" x14ac:dyDescent="0.25">
      <c r="A8" s="32">
        <v>2</v>
      </c>
      <c r="B8" s="33" t="s">
        <v>305</v>
      </c>
      <c r="C8" s="31">
        <v>16</v>
      </c>
      <c r="D8" s="31">
        <v>11</v>
      </c>
      <c r="E8" s="31">
        <v>4</v>
      </c>
      <c r="F8" s="31">
        <v>1</v>
      </c>
      <c r="G8" s="31">
        <v>24</v>
      </c>
      <c r="H8" s="31">
        <v>10</v>
      </c>
      <c r="I8" s="31">
        <v>14</v>
      </c>
      <c r="J8" s="31">
        <v>37</v>
      </c>
      <c r="K8" s="31">
        <v>2.31</v>
      </c>
      <c r="L8" s="31">
        <v>25.3</v>
      </c>
      <c r="M8" s="31">
        <v>11.4</v>
      </c>
      <c r="N8" s="31">
        <v>14</v>
      </c>
      <c r="O8" s="31">
        <v>0.87</v>
      </c>
      <c r="P8" s="4" t="s">
        <v>4</v>
      </c>
      <c r="Q8" s="31"/>
      <c r="R8" s="31" t="s">
        <v>306</v>
      </c>
      <c r="S8" s="33" t="s">
        <v>307</v>
      </c>
      <c r="T8" s="31"/>
    </row>
    <row r="9" spans="1:22" x14ac:dyDescent="0.25">
      <c r="A9" s="32"/>
      <c r="B9" s="33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4" t="s">
        <v>5</v>
      </c>
      <c r="Q9" s="31"/>
      <c r="R9" s="31"/>
      <c r="S9" s="33"/>
      <c r="T9" s="31"/>
    </row>
    <row r="10" spans="1:22" x14ac:dyDescent="0.25">
      <c r="A10" s="32"/>
      <c r="B10" s="33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 t="s">
        <v>4</v>
      </c>
      <c r="Q10" s="31"/>
      <c r="R10" s="31"/>
      <c r="S10" s="33"/>
      <c r="T10" s="31"/>
    </row>
    <row r="11" spans="1:22" x14ac:dyDescent="0.25">
      <c r="A11" s="32"/>
      <c r="B11" s="33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4" t="s">
        <v>4</v>
      </c>
      <c r="Q11" s="31"/>
      <c r="R11" s="31"/>
      <c r="S11" s="33"/>
      <c r="T11" s="31"/>
    </row>
    <row r="12" spans="1:22" x14ac:dyDescent="0.25">
      <c r="A12" s="32"/>
      <c r="B12" s="33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4" t="s">
        <v>5</v>
      </c>
      <c r="Q12" s="31"/>
      <c r="R12" s="31"/>
      <c r="S12" s="33"/>
      <c r="T12" s="31"/>
    </row>
    <row r="13" spans="1:22" ht="15" customHeight="1" x14ac:dyDescent="0.25">
      <c r="A13" s="32">
        <v>3</v>
      </c>
      <c r="B13" s="33" t="s">
        <v>308</v>
      </c>
      <c r="C13" s="31">
        <v>16</v>
      </c>
      <c r="D13" s="31">
        <v>10</v>
      </c>
      <c r="E13" s="31">
        <v>2</v>
      </c>
      <c r="F13" s="31">
        <v>4</v>
      </c>
      <c r="G13" s="31">
        <v>29</v>
      </c>
      <c r="H13" s="31">
        <v>18</v>
      </c>
      <c r="I13" s="31">
        <v>11</v>
      </c>
      <c r="J13" s="31">
        <v>32</v>
      </c>
      <c r="K13" s="31">
        <v>2</v>
      </c>
      <c r="L13" s="31">
        <v>23.2</v>
      </c>
      <c r="M13" s="31">
        <v>20.8</v>
      </c>
      <c r="N13" s="31">
        <v>2.4</v>
      </c>
      <c r="O13" s="31">
        <v>0.15</v>
      </c>
      <c r="P13" s="4" t="s">
        <v>5</v>
      </c>
      <c r="Q13" s="34">
        <v>9134</v>
      </c>
      <c r="R13" s="33" t="s">
        <v>309</v>
      </c>
      <c r="S13" s="33" t="s">
        <v>310</v>
      </c>
      <c r="T13" s="31"/>
    </row>
    <row r="14" spans="1:22" x14ac:dyDescent="0.25">
      <c r="A14" s="32"/>
      <c r="B14" s="33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4" t="s">
        <v>4</v>
      </c>
      <c r="Q14" s="34"/>
      <c r="R14" s="33"/>
      <c r="S14" s="33"/>
      <c r="T14" s="31"/>
    </row>
    <row r="15" spans="1:22" x14ac:dyDescent="0.25">
      <c r="A15" s="32"/>
      <c r="B15" s="33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4" t="s">
        <v>4</v>
      </c>
      <c r="Q15" s="34"/>
      <c r="R15" s="33"/>
      <c r="S15" s="33"/>
      <c r="T15" s="31"/>
    </row>
    <row r="16" spans="1:22" x14ac:dyDescent="0.25">
      <c r="A16" s="32"/>
      <c r="B16" s="33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4" t="s">
        <v>6</v>
      </c>
      <c r="Q16" s="34"/>
      <c r="R16" s="33"/>
      <c r="S16" s="33"/>
      <c r="T16" s="31"/>
    </row>
    <row r="17" spans="1:20" x14ac:dyDescent="0.25">
      <c r="A17" s="32"/>
      <c r="B17" s="33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4" t="s">
        <v>4</v>
      </c>
      <c r="Q17" s="34"/>
      <c r="R17" s="33"/>
      <c r="S17" s="33"/>
      <c r="T17" s="31"/>
    </row>
    <row r="18" spans="1:20" ht="15" customHeight="1" x14ac:dyDescent="0.25">
      <c r="A18" s="32">
        <v>4</v>
      </c>
      <c r="B18" s="33" t="s">
        <v>311</v>
      </c>
      <c r="C18" s="31">
        <v>16</v>
      </c>
      <c r="D18" s="31">
        <v>7</v>
      </c>
      <c r="E18" s="31">
        <v>7</v>
      </c>
      <c r="F18" s="31">
        <v>2</v>
      </c>
      <c r="G18" s="31">
        <v>20</v>
      </c>
      <c r="H18" s="31">
        <v>12</v>
      </c>
      <c r="I18" s="31">
        <v>8</v>
      </c>
      <c r="J18" s="31">
        <v>28</v>
      </c>
      <c r="K18" s="31">
        <v>1.75</v>
      </c>
      <c r="L18" s="31">
        <v>19.399999999999999</v>
      </c>
      <c r="M18" s="31">
        <v>14.4</v>
      </c>
      <c r="N18" s="31">
        <v>5</v>
      </c>
      <c r="O18" s="31">
        <v>0.31</v>
      </c>
      <c r="P18" s="4" t="s">
        <v>6</v>
      </c>
      <c r="Q18" s="31"/>
      <c r="R18" s="33" t="s">
        <v>312</v>
      </c>
      <c r="S18" s="33" t="s">
        <v>313</v>
      </c>
      <c r="T18" s="31"/>
    </row>
    <row r="19" spans="1:20" x14ac:dyDescent="0.25">
      <c r="A19" s="32"/>
      <c r="B19" s="33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4" t="s">
        <v>4</v>
      </c>
      <c r="Q19" s="31"/>
      <c r="R19" s="33"/>
      <c r="S19" s="33"/>
      <c r="T19" s="31"/>
    </row>
    <row r="20" spans="1:20" x14ac:dyDescent="0.25">
      <c r="A20" s="32"/>
      <c r="B20" s="33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4" t="s">
        <v>5</v>
      </c>
      <c r="Q20" s="31"/>
      <c r="R20" s="33"/>
      <c r="S20" s="33"/>
      <c r="T20" s="31"/>
    </row>
    <row r="21" spans="1:20" x14ac:dyDescent="0.25">
      <c r="A21" s="32"/>
      <c r="B21" s="33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4" t="s">
        <v>4</v>
      </c>
      <c r="Q21" s="31"/>
      <c r="R21" s="33"/>
      <c r="S21" s="33"/>
      <c r="T21" s="31"/>
    </row>
    <row r="22" spans="1:20" x14ac:dyDescent="0.25">
      <c r="A22" s="32"/>
      <c r="B22" s="33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4" t="s">
        <v>4</v>
      </c>
      <c r="Q22" s="31"/>
      <c r="R22" s="33"/>
      <c r="S22" s="33"/>
      <c r="T22" s="31"/>
    </row>
    <row r="23" spans="1:20" ht="15" customHeight="1" x14ac:dyDescent="0.25">
      <c r="A23" s="32">
        <v>5</v>
      </c>
      <c r="B23" s="33" t="s">
        <v>314</v>
      </c>
      <c r="C23" s="31">
        <v>16</v>
      </c>
      <c r="D23" s="31">
        <v>8</v>
      </c>
      <c r="E23" s="31">
        <v>3</v>
      </c>
      <c r="F23" s="31">
        <v>5</v>
      </c>
      <c r="G23" s="31">
        <v>28</v>
      </c>
      <c r="H23" s="31">
        <v>19</v>
      </c>
      <c r="I23" s="31">
        <v>9</v>
      </c>
      <c r="J23" s="31">
        <v>27</v>
      </c>
      <c r="K23" s="31">
        <v>1.69</v>
      </c>
      <c r="L23" s="31">
        <v>28.6</v>
      </c>
      <c r="M23" s="31">
        <v>16.100000000000001</v>
      </c>
      <c r="N23" s="31">
        <v>12.6</v>
      </c>
      <c r="O23" s="31">
        <v>0.79</v>
      </c>
      <c r="P23" s="4" t="s">
        <v>6</v>
      </c>
      <c r="Q23" s="31"/>
      <c r="R23" s="33" t="s">
        <v>315</v>
      </c>
      <c r="S23" s="33" t="s">
        <v>316</v>
      </c>
      <c r="T23" s="31"/>
    </row>
    <row r="24" spans="1:20" x14ac:dyDescent="0.25">
      <c r="A24" s="32"/>
      <c r="B24" s="33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4" t="s">
        <v>4</v>
      </c>
      <c r="Q24" s="31"/>
      <c r="R24" s="33"/>
      <c r="S24" s="33"/>
      <c r="T24" s="31"/>
    </row>
    <row r="25" spans="1:20" x14ac:dyDescent="0.25">
      <c r="A25" s="32"/>
      <c r="B25" s="33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4" t="s">
        <v>6</v>
      </c>
      <c r="Q25" s="31"/>
      <c r="R25" s="33"/>
      <c r="S25" s="33"/>
      <c r="T25" s="31"/>
    </row>
    <row r="26" spans="1:20" x14ac:dyDescent="0.25">
      <c r="A26" s="32"/>
      <c r="B26" s="33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4" t="s">
        <v>6</v>
      </c>
      <c r="Q26" s="31"/>
      <c r="R26" s="33"/>
      <c r="S26" s="33"/>
      <c r="T26" s="31"/>
    </row>
    <row r="27" spans="1:20" x14ac:dyDescent="0.25">
      <c r="A27" s="32"/>
      <c r="B27" s="33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4" t="s">
        <v>4</v>
      </c>
      <c r="Q27" s="31"/>
      <c r="R27" s="33"/>
      <c r="S27" s="33"/>
      <c r="T27" s="31"/>
    </row>
    <row r="28" spans="1:20" ht="15" customHeight="1" x14ac:dyDescent="0.25">
      <c r="A28" s="32">
        <v>6</v>
      </c>
      <c r="B28" s="33" t="s">
        <v>317</v>
      </c>
      <c r="C28" s="31">
        <v>16</v>
      </c>
      <c r="D28" s="31">
        <v>8</v>
      </c>
      <c r="E28" s="31">
        <v>3</v>
      </c>
      <c r="F28" s="31">
        <v>5</v>
      </c>
      <c r="G28" s="31">
        <v>25</v>
      </c>
      <c r="H28" s="31">
        <v>18</v>
      </c>
      <c r="I28" s="31">
        <v>7</v>
      </c>
      <c r="J28" s="31">
        <v>27</v>
      </c>
      <c r="K28" s="31">
        <v>1.69</v>
      </c>
      <c r="L28" s="31">
        <v>18.899999999999999</v>
      </c>
      <c r="M28" s="31">
        <v>22</v>
      </c>
      <c r="N28" s="31">
        <v>-3</v>
      </c>
      <c r="O28" s="31">
        <v>-0.19</v>
      </c>
      <c r="P28" s="4" t="s">
        <v>4</v>
      </c>
      <c r="Q28" s="34">
        <v>5393</v>
      </c>
      <c r="R28" s="31" t="s">
        <v>318</v>
      </c>
      <c r="S28" s="33" t="s">
        <v>319</v>
      </c>
      <c r="T28" s="31"/>
    </row>
    <row r="29" spans="1:20" x14ac:dyDescent="0.25">
      <c r="A29" s="32"/>
      <c r="B29" s="33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4" t="s">
        <v>6</v>
      </c>
      <c r="Q29" s="34"/>
      <c r="R29" s="31"/>
      <c r="S29" s="33"/>
      <c r="T29" s="31"/>
    </row>
    <row r="30" spans="1:20" x14ac:dyDescent="0.25">
      <c r="A30" s="32"/>
      <c r="B30" s="33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" t="s">
        <v>4</v>
      </c>
      <c r="Q30" s="34"/>
      <c r="R30" s="31"/>
      <c r="S30" s="33"/>
      <c r="T30" s="31"/>
    </row>
    <row r="31" spans="1:20" x14ac:dyDescent="0.25">
      <c r="A31" s="32"/>
      <c r="B31" s="33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4" t="s">
        <v>5</v>
      </c>
      <c r="Q31" s="34"/>
      <c r="R31" s="31"/>
      <c r="S31" s="33"/>
      <c r="T31" s="31"/>
    </row>
    <row r="32" spans="1:20" x14ac:dyDescent="0.25">
      <c r="A32" s="32"/>
      <c r="B32" s="33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4" t="s">
        <v>4</v>
      </c>
      <c r="Q32" s="34"/>
      <c r="R32" s="31"/>
      <c r="S32" s="33"/>
      <c r="T32" s="31"/>
    </row>
    <row r="33" spans="1:27" ht="15" customHeight="1" x14ac:dyDescent="0.25">
      <c r="A33" s="32">
        <v>7</v>
      </c>
      <c r="B33" s="33" t="s">
        <v>320</v>
      </c>
      <c r="C33" s="31">
        <v>16</v>
      </c>
      <c r="D33" s="31">
        <v>7</v>
      </c>
      <c r="E33" s="31">
        <v>4</v>
      </c>
      <c r="F33" s="31">
        <v>5</v>
      </c>
      <c r="G33" s="31">
        <v>28</v>
      </c>
      <c r="H33" s="31">
        <v>19</v>
      </c>
      <c r="I33" s="31">
        <v>9</v>
      </c>
      <c r="J33" s="31">
        <v>25</v>
      </c>
      <c r="K33" s="31">
        <v>1.56</v>
      </c>
      <c r="L33" s="31">
        <v>21.6</v>
      </c>
      <c r="M33" s="31">
        <v>14.5</v>
      </c>
      <c r="N33" s="31">
        <v>7.1</v>
      </c>
      <c r="O33" s="31">
        <v>0.44</v>
      </c>
      <c r="P33" s="4" t="s">
        <v>5</v>
      </c>
      <c r="Q33" s="34">
        <v>15852</v>
      </c>
      <c r="R33" s="33" t="s">
        <v>321</v>
      </c>
      <c r="S33" s="33" t="s">
        <v>322</v>
      </c>
      <c r="T33" s="31"/>
    </row>
    <row r="34" spans="1:27" x14ac:dyDescent="0.25">
      <c r="A34" s="32"/>
      <c r="B34" s="33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4" t="s">
        <v>4</v>
      </c>
      <c r="Q34" s="34"/>
      <c r="R34" s="33"/>
      <c r="S34" s="33"/>
      <c r="T34" s="31"/>
    </row>
    <row r="35" spans="1:27" x14ac:dyDescent="0.25">
      <c r="A35" s="32"/>
      <c r="B35" s="33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4" t="s">
        <v>4</v>
      </c>
      <c r="Q35" s="34"/>
      <c r="R35" s="33"/>
      <c r="S35" s="33"/>
      <c r="T35" s="31"/>
    </row>
    <row r="36" spans="1:27" x14ac:dyDescent="0.25">
      <c r="A36" s="32"/>
      <c r="B36" s="3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4" t="s">
        <v>5</v>
      </c>
      <c r="Q36" s="34"/>
      <c r="R36" s="33"/>
      <c r="S36" s="33"/>
      <c r="T36" s="31"/>
    </row>
    <row r="37" spans="1:27" x14ac:dyDescent="0.25">
      <c r="A37" s="32"/>
      <c r="B37" s="33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4" t="s">
        <v>6</v>
      </c>
      <c r="Q37" s="34"/>
      <c r="R37" s="33"/>
      <c r="S37" s="33"/>
      <c r="T37" s="31"/>
    </row>
    <row r="38" spans="1:27" ht="15" customHeight="1" x14ac:dyDescent="0.25">
      <c r="A38" s="32">
        <v>8</v>
      </c>
      <c r="B38" s="33" t="s">
        <v>323</v>
      </c>
      <c r="C38" s="31">
        <v>15</v>
      </c>
      <c r="D38" s="31">
        <v>7</v>
      </c>
      <c r="E38" s="31">
        <v>2</v>
      </c>
      <c r="F38" s="31">
        <v>6</v>
      </c>
      <c r="G38" s="31">
        <v>24</v>
      </c>
      <c r="H38" s="31">
        <v>18</v>
      </c>
      <c r="I38" s="31">
        <v>6</v>
      </c>
      <c r="J38" s="31">
        <v>23</v>
      </c>
      <c r="K38" s="31">
        <v>1.53</v>
      </c>
      <c r="L38" s="31">
        <v>19.5</v>
      </c>
      <c r="M38" s="31">
        <v>14.9</v>
      </c>
      <c r="N38" s="31">
        <v>4.5999999999999996</v>
      </c>
      <c r="O38" s="31">
        <v>0.31</v>
      </c>
      <c r="P38" s="4" t="s">
        <v>6</v>
      </c>
      <c r="Q38" s="31"/>
      <c r="R38" s="33" t="s">
        <v>324</v>
      </c>
      <c r="S38" s="33" t="s">
        <v>325</v>
      </c>
      <c r="T38" s="31"/>
    </row>
    <row r="39" spans="1:27" x14ac:dyDescent="0.25">
      <c r="A39" s="32"/>
      <c r="B39" s="3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4" t="s">
        <v>5</v>
      </c>
      <c r="Q39" s="31"/>
      <c r="R39" s="33"/>
      <c r="S39" s="33"/>
      <c r="T39" s="31"/>
    </row>
    <row r="40" spans="1:27" x14ac:dyDescent="0.25">
      <c r="A40" s="32"/>
      <c r="B40" s="33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4" t="s">
        <v>6</v>
      </c>
      <c r="Q40" s="31"/>
      <c r="R40" s="33"/>
      <c r="S40" s="33"/>
      <c r="T40" s="31"/>
    </row>
    <row r="41" spans="1:27" x14ac:dyDescent="0.25">
      <c r="A41" s="32"/>
      <c r="B41" s="3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4" t="s">
        <v>6</v>
      </c>
      <c r="Q41" s="31"/>
      <c r="R41" s="33"/>
      <c r="S41" s="33"/>
      <c r="T41" s="31"/>
    </row>
    <row r="42" spans="1:27" x14ac:dyDescent="0.25">
      <c r="A42" s="32"/>
      <c r="B42" s="33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4" t="s">
        <v>4</v>
      </c>
      <c r="Q42" s="31"/>
      <c r="R42" s="33"/>
      <c r="S42" s="33"/>
      <c r="T42" s="31"/>
    </row>
    <row r="43" spans="1:27" ht="15" customHeight="1" x14ac:dyDescent="0.25">
      <c r="A43" s="32">
        <v>9</v>
      </c>
      <c r="B43" s="33" t="s">
        <v>326</v>
      </c>
      <c r="C43" s="31">
        <v>16</v>
      </c>
      <c r="D43" s="31">
        <v>6</v>
      </c>
      <c r="E43" s="31">
        <v>5</v>
      </c>
      <c r="F43" s="31">
        <v>5</v>
      </c>
      <c r="G43" s="31">
        <v>14</v>
      </c>
      <c r="H43" s="31">
        <v>16</v>
      </c>
      <c r="I43" s="31">
        <v>-2</v>
      </c>
      <c r="J43" s="31">
        <v>23</v>
      </c>
      <c r="K43" s="31">
        <v>1.44</v>
      </c>
      <c r="L43" s="31">
        <v>16.100000000000001</v>
      </c>
      <c r="M43" s="31">
        <v>16.2</v>
      </c>
      <c r="N43" s="31">
        <v>-0.1</v>
      </c>
      <c r="O43" s="31">
        <v>-0.01</v>
      </c>
      <c r="P43" s="4" t="s">
        <v>5</v>
      </c>
      <c r="Q43" s="31"/>
      <c r="R43" s="33" t="s">
        <v>327</v>
      </c>
      <c r="S43" s="33" t="s">
        <v>328</v>
      </c>
      <c r="T43" s="31"/>
    </row>
    <row r="44" spans="1:27" x14ac:dyDescent="0.25">
      <c r="A44" s="32"/>
      <c r="B44" s="33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4" t="s">
        <v>6</v>
      </c>
      <c r="Q44" s="31"/>
      <c r="R44" s="33"/>
      <c r="S44" s="33"/>
      <c r="T44" s="31"/>
      <c r="AA44" t="str">
        <f>SUBSTITUTE(A:A,"Premier League","Premier League")</f>
        <v/>
      </c>
    </row>
    <row r="45" spans="1:27" x14ac:dyDescent="0.25">
      <c r="A45" s="32"/>
      <c r="B45" s="3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4" t="s">
        <v>4</v>
      </c>
      <c r="Q45" s="31"/>
      <c r="R45" s="33"/>
      <c r="S45" s="33"/>
      <c r="T45" s="31"/>
    </row>
    <row r="46" spans="1:27" x14ac:dyDescent="0.25">
      <c r="A46" s="32"/>
      <c r="B46" s="33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4" t="s">
        <v>5</v>
      </c>
      <c r="Q46" s="31"/>
      <c r="R46" s="33"/>
      <c r="S46" s="33"/>
      <c r="T46" s="31"/>
    </row>
    <row r="47" spans="1:27" x14ac:dyDescent="0.25">
      <c r="A47" s="32"/>
      <c r="B47" s="3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4" t="s">
        <v>4</v>
      </c>
      <c r="Q47" s="31"/>
      <c r="R47" s="33"/>
      <c r="S47" s="33"/>
      <c r="T47" s="31"/>
    </row>
    <row r="48" spans="1:27" ht="15" customHeight="1" x14ac:dyDescent="0.25">
      <c r="A48" s="32">
        <v>10</v>
      </c>
      <c r="B48" s="33" t="s">
        <v>329</v>
      </c>
      <c r="C48" s="31">
        <v>16</v>
      </c>
      <c r="D48" s="31">
        <v>5</v>
      </c>
      <c r="E48" s="31">
        <v>6</v>
      </c>
      <c r="F48" s="31">
        <v>5</v>
      </c>
      <c r="G48" s="31">
        <v>16</v>
      </c>
      <c r="H48" s="31">
        <v>17</v>
      </c>
      <c r="I48" s="31">
        <v>-1</v>
      </c>
      <c r="J48" s="31">
        <v>21</v>
      </c>
      <c r="K48" s="31">
        <v>1.31</v>
      </c>
      <c r="L48" s="31">
        <v>17.8</v>
      </c>
      <c r="M48" s="31">
        <v>21.7</v>
      </c>
      <c r="N48" s="31">
        <v>-3.9</v>
      </c>
      <c r="O48" s="31">
        <v>-0.25</v>
      </c>
      <c r="P48" s="4" t="s">
        <v>5</v>
      </c>
      <c r="Q48" s="31"/>
      <c r="R48" s="33" t="s">
        <v>330</v>
      </c>
      <c r="S48" s="33" t="s">
        <v>331</v>
      </c>
      <c r="T48" s="31"/>
    </row>
    <row r="49" spans="1:20" x14ac:dyDescent="0.25">
      <c r="A49" s="32"/>
      <c r="B49" s="3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4" t="s">
        <v>5</v>
      </c>
      <c r="Q49" s="31"/>
      <c r="R49" s="33"/>
      <c r="S49" s="33"/>
      <c r="T49" s="31"/>
    </row>
    <row r="50" spans="1:20" x14ac:dyDescent="0.25">
      <c r="A50" s="32"/>
      <c r="B50" s="33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4" t="s">
        <v>6</v>
      </c>
      <c r="Q50" s="31"/>
      <c r="R50" s="33"/>
      <c r="S50" s="33"/>
      <c r="T50" s="31"/>
    </row>
    <row r="51" spans="1:20" x14ac:dyDescent="0.25">
      <c r="A51" s="32"/>
      <c r="B51" s="33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4" t="s">
        <v>4</v>
      </c>
      <c r="Q51" s="31"/>
      <c r="R51" s="33"/>
      <c r="S51" s="33"/>
      <c r="T51" s="31"/>
    </row>
    <row r="52" spans="1:20" x14ac:dyDescent="0.25">
      <c r="A52" s="32"/>
      <c r="B52" s="33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4" t="s">
        <v>6</v>
      </c>
      <c r="Q52" s="31"/>
      <c r="R52" s="33"/>
      <c r="S52" s="33"/>
      <c r="T52" s="31"/>
    </row>
    <row r="53" spans="1:20" ht="15" customHeight="1" x14ac:dyDescent="0.25">
      <c r="A53" s="32">
        <v>11</v>
      </c>
      <c r="B53" s="33" t="s">
        <v>332</v>
      </c>
      <c r="C53" s="31">
        <v>16</v>
      </c>
      <c r="D53" s="31">
        <v>6</v>
      </c>
      <c r="E53" s="31">
        <v>3</v>
      </c>
      <c r="F53" s="31">
        <v>7</v>
      </c>
      <c r="G53" s="31">
        <v>16</v>
      </c>
      <c r="H53" s="31">
        <v>18</v>
      </c>
      <c r="I53" s="31">
        <v>-2</v>
      </c>
      <c r="J53" s="31">
        <v>21</v>
      </c>
      <c r="K53" s="31">
        <v>1.31</v>
      </c>
      <c r="L53" s="31">
        <v>19.8</v>
      </c>
      <c r="M53" s="31">
        <v>17</v>
      </c>
      <c r="N53" s="31">
        <v>2.7</v>
      </c>
      <c r="O53" s="31">
        <v>0.17</v>
      </c>
      <c r="P53" s="4" t="s">
        <v>5</v>
      </c>
      <c r="Q53" s="31"/>
      <c r="R53" s="33" t="s">
        <v>333</v>
      </c>
      <c r="S53" s="33" t="s">
        <v>334</v>
      </c>
      <c r="T53" s="31"/>
    </row>
    <row r="54" spans="1:20" x14ac:dyDescent="0.25">
      <c r="A54" s="32"/>
      <c r="B54" s="3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4" t="s">
        <v>6</v>
      </c>
      <c r="Q54" s="31"/>
      <c r="R54" s="33"/>
      <c r="S54" s="33"/>
      <c r="T54" s="31"/>
    </row>
    <row r="55" spans="1:20" x14ac:dyDescent="0.25">
      <c r="A55" s="32"/>
      <c r="B55" s="3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4" t="s">
        <v>4</v>
      </c>
      <c r="Q55" s="31"/>
      <c r="R55" s="33"/>
      <c r="S55" s="33"/>
      <c r="T55" s="31"/>
    </row>
    <row r="56" spans="1:20" x14ac:dyDescent="0.25">
      <c r="A56" s="32"/>
      <c r="B56" s="33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4" t="s">
        <v>5</v>
      </c>
      <c r="Q56" s="31"/>
      <c r="R56" s="33"/>
      <c r="S56" s="33"/>
      <c r="T56" s="31"/>
    </row>
    <row r="57" spans="1:20" x14ac:dyDescent="0.25">
      <c r="A57" s="32"/>
      <c r="B57" s="3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4" t="s">
        <v>6</v>
      </c>
      <c r="Q57" s="31"/>
      <c r="R57" s="33"/>
      <c r="S57" s="33"/>
      <c r="T57" s="31"/>
    </row>
    <row r="58" spans="1:20" ht="15" customHeight="1" x14ac:dyDescent="0.25">
      <c r="A58" s="32">
        <v>12</v>
      </c>
      <c r="B58" s="33" t="s">
        <v>335</v>
      </c>
      <c r="C58" s="31">
        <v>16</v>
      </c>
      <c r="D58" s="31">
        <v>4</v>
      </c>
      <c r="E58" s="31">
        <v>8</v>
      </c>
      <c r="F58" s="31">
        <v>4</v>
      </c>
      <c r="G58" s="31">
        <v>19</v>
      </c>
      <c r="H58" s="31">
        <v>21</v>
      </c>
      <c r="I58" s="31">
        <v>-2</v>
      </c>
      <c r="J58" s="31">
        <v>20</v>
      </c>
      <c r="K58" s="31">
        <v>1.25</v>
      </c>
      <c r="L58" s="31">
        <v>14.9</v>
      </c>
      <c r="M58" s="31">
        <v>23.8</v>
      </c>
      <c r="N58" s="31">
        <v>-9</v>
      </c>
      <c r="O58" s="31">
        <v>-0.56000000000000005</v>
      </c>
      <c r="P58" s="4" t="s">
        <v>5</v>
      </c>
      <c r="Q58" s="34">
        <v>3000</v>
      </c>
      <c r="R58" s="33" t="s">
        <v>336</v>
      </c>
      <c r="S58" s="33" t="s">
        <v>337</v>
      </c>
      <c r="T58" s="31"/>
    </row>
    <row r="59" spans="1:20" x14ac:dyDescent="0.25">
      <c r="A59" s="32"/>
      <c r="B59" s="33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4" t="s">
        <v>5</v>
      </c>
      <c r="Q59" s="34"/>
      <c r="R59" s="33"/>
      <c r="S59" s="33"/>
      <c r="T59" s="31"/>
    </row>
    <row r="60" spans="1:20" x14ac:dyDescent="0.25">
      <c r="A60" s="32"/>
      <c r="B60" s="33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4" t="s">
        <v>5</v>
      </c>
      <c r="Q60" s="34"/>
      <c r="R60" s="33"/>
      <c r="S60" s="33"/>
      <c r="T60" s="31"/>
    </row>
    <row r="61" spans="1:20" x14ac:dyDescent="0.25">
      <c r="A61" s="32"/>
      <c r="B61" s="33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4" t="s">
        <v>5</v>
      </c>
      <c r="Q61" s="34"/>
      <c r="R61" s="33"/>
      <c r="S61" s="33"/>
      <c r="T61" s="31"/>
    </row>
    <row r="62" spans="1:20" x14ac:dyDescent="0.25">
      <c r="A62" s="32"/>
      <c r="B62" s="33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4" t="s">
        <v>4</v>
      </c>
      <c r="Q62" s="34"/>
      <c r="R62" s="33"/>
      <c r="S62" s="33"/>
      <c r="T62" s="31"/>
    </row>
    <row r="63" spans="1:20" ht="15" customHeight="1" x14ac:dyDescent="0.25">
      <c r="A63" s="32">
        <v>13</v>
      </c>
      <c r="B63" s="33" t="s">
        <v>338</v>
      </c>
      <c r="C63" s="31">
        <v>16</v>
      </c>
      <c r="D63" s="31">
        <v>5</v>
      </c>
      <c r="E63" s="31">
        <v>4</v>
      </c>
      <c r="F63" s="31">
        <v>7</v>
      </c>
      <c r="G63" s="31">
        <v>21</v>
      </c>
      <c r="H63" s="31">
        <v>26</v>
      </c>
      <c r="I63" s="31">
        <v>-5</v>
      </c>
      <c r="J63" s="31">
        <v>19</v>
      </c>
      <c r="K63" s="31">
        <v>1.19</v>
      </c>
      <c r="L63" s="31">
        <v>18.600000000000001</v>
      </c>
      <c r="M63" s="31">
        <v>23.7</v>
      </c>
      <c r="N63" s="31">
        <v>-5</v>
      </c>
      <c r="O63" s="31">
        <v>-0.32</v>
      </c>
      <c r="P63" s="4" t="s">
        <v>6</v>
      </c>
      <c r="Q63" s="31"/>
      <c r="R63" s="33" t="s">
        <v>339</v>
      </c>
      <c r="S63" s="33" t="s">
        <v>340</v>
      </c>
      <c r="T63" s="31"/>
    </row>
    <row r="64" spans="1:20" x14ac:dyDescent="0.25">
      <c r="A64" s="32"/>
      <c r="B64" s="33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4" t="s">
        <v>4</v>
      </c>
      <c r="Q64" s="31"/>
      <c r="R64" s="33"/>
      <c r="S64" s="33"/>
      <c r="T64" s="31"/>
    </row>
    <row r="65" spans="1:20" x14ac:dyDescent="0.25">
      <c r="A65" s="32"/>
      <c r="B65" s="33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4" t="s">
        <v>6</v>
      </c>
      <c r="Q65" s="31"/>
      <c r="R65" s="33"/>
      <c r="S65" s="33"/>
      <c r="T65" s="31"/>
    </row>
    <row r="66" spans="1:20" x14ac:dyDescent="0.25">
      <c r="A66" s="32"/>
      <c r="B66" s="33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4" t="s">
        <v>5</v>
      </c>
      <c r="Q66" s="31"/>
      <c r="R66" s="33"/>
      <c r="S66" s="33"/>
      <c r="T66" s="31"/>
    </row>
    <row r="67" spans="1:20" x14ac:dyDescent="0.25">
      <c r="A67" s="32"/>
      <c r="B67" s="33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4" t="s">
        <v>6</v>
      </c>
      <c r="Q67" s="31"/>
      <c r="R67" s="33"/>
      <c r="S67" s="33"/>
      <c r="T67" s="31"/>
    </row>
    <row r="68" spans="1:20" ht="15" customHeight="1" x14ac:dyDescent="0.25">
      <c r="A68" s="32">
        <v>14</v>
      </c>
      <c r="B68" s="33" t="s">
        <v>341</v>
      </c>
      <c r="C68" s="31">
        <v>16</v>
      </c>
      <c r="D68" s="31">
        <v>4</v>
      </c>
      <c r="E68" s="31">
        <v>4</v>
      </c>
      <c r="F68" s="31">
        <v>8</v>
      </c>
      <c r="G68" s="31">
        <v>16</v>
      </c>
      <c r="H68" s="31">
        <v>21</v>
      </c>
      <c r="I68" s="31">
        <v>-5</v>
      </c>
      <c r="J68" s="31">
        <v>16</v>
      </c>
      <c r="K68" s="31">
        <v>1</v>
      </c>
      <c r="L68" s="31">
        <v>13.5</v>
      </c>
      <c r="M68" s="31">
        <v>14.5</v>
      </c>
      <c r="N68" s="31">
        <v>-1</v>
      </c>
      <c r="O68" s="31">
        <v>-0.06</v>
      </c>
      <c r="P68" s="4" t="s">
        <v>4</v>
      </c>
      <c r="Q68" s="31"/>
      <c r="R68" s="33" t="s">
        <v>342</v>
      </c>
      <c r="S68" s="33" t="s">
        <v>343</v>
      </c>
      <c r="T68" s="31"/>
    </row>
    <row r="69" spans="1:20" x14ac:dyDescent="0.25">
      <c r="A69" s="32"/>
      <c r="B69" s="33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4" t="s">
        <v>6</v>
      </c>
      <c r="Q69" s="31"/>
      <c r="R69" s="33"/>
      <c r="S69" s="33"/>
      <c r="T69" s="31"/>
    </row>
    <row r="70" spans="1:20" x14ac:dyDescent="0.25">
      <c r="A70" s="32"/>
      <c r="B70" s="33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4" t="s">
        <v>5</v>
      </c>
      <c r="Q70" s="31"/>
      <c r="R70" s="33"/>
      <c r="S70" s="33"/>
      <c r="T70" s="31"/>
    </row>
    <row r="71" spans="1:20" x14ac:dyDescent="0.25">
      <c r="A71" s="32"/>
      <c r="B71" s="33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4" t="s">
        <v>6</v>
      </c>
      <c r="Q71" s="31"/>
      <c r="R71" s="33"/>
      <c r="S71" s="33"/>
      <c r="T71" s="31"/>
    </row>
    <row r="72" spans="1:20" x14ac:dyDescent="0.25">
      <c r="A72" s="32"/>
      <c r="B72" s="33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4" t="s">
        <v>5</v>
      </c>
      <c r="Q72" s="31"/>
      <c r="R72" s="33"/>
      <c r="S72" s="33"/>
      <c r="T72" s="31"/>
    </row>
    <row r="73" spans="1:20" ht="15" customHeight="1" x14ac:dyDescent="0.25">
      <c r="A73" s="32">
        <v>15</v>
      </c>
      <c r="B73" s="33" t="s">
        <v>344</v>
      </c>
      <c r="C73" s="31">
        <v>16</v>
      </c>
      <c r="D73" s="31">
        <v>4</v>
      </c>
      <c r="E73" s="31">
        <v>4</v>
      </c>
      <c r="F73" s="31">
        <v>8</v>
      </c>
      <c r="G73" s="31">
        <v>24</v>
      </c>
      <c r="H73" s="31">
        <v>30</v>
      </c>
      <c r="I73" s="31">
        <v>-6</v>
      </c>
      <c r="J73" s="31">
        <v>16</v>
      </c>
      <c r="K73" s="31">
        <v>1</v>
      </c>
      <c r="L73" s="31">
        <v>20.8</v>
      </c>
      <c r="M73" s="31">
        <v>26.7</v>
      </c>
      <c r="N73" s="31">
        <v>-5.9</v>
      </c>
      <c r="O73" s="31">
        <v>-0.37</v>
      </c>
      <c r="P73" s="4" t="s">
        <v>5</v>
      </c>
      <c r="Q73" s="31"/>
      <c r="R73" s="33" t="s">
        <v>345</v>
      </c>
      <c r="S73" s="33" t="s">
        <v>346</v>
      </c>
      <c r="T73" s="31"/>
    </row>
    <row r="74" spans="1:20" x14ac:dyDescent="0.25">
      <c r="A74" s="32"/>
      <c r="B74" s="33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4" t="s">
        <v>4</v>
      </c>
      <c r="Q74" s="31"/>
      <c r="R74" s="33"/>
      <c r="S74" s="33"/>
      <c r="T74" s="31"/>
    </row>
    <row r="75" spans="1:20" x14ac:dyDescent="0.25">
      <c r="A75" s="32"/>
      <c r="B75" s="33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4" t="s">
        <v>6</v>
      </c>
      <c r="Q75" s="31"/>
      <c r="R75" s="33"/>
      <c r="S75" s="33"/>
      <c r="T75" s="31"/>
    </row>
    <row r="76" spans="1:20" x14ac:dyDescent="0.25">
      <c r="A76" s="32"/>
      <c r="B76" s="33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4" t="s">
        <v>6</v>
      </c>
      <c r="Q76" s="31"/>
      <c r="R76" s="33"/>
      <c r="S76" s="33"/>
      <c r="T76" s="31"/>
    </row>
    <row r="77" spans="1:20" x14ac:dyDescent="0.25">
      <c r="A77" s="32"/>
      <c r="B77" s="33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4" t="s">
        <v>5</v>
      </c>
      <c r="Q77" s="31"/>
      <c r="R77" s="33"/>
      <c r="S77" s="33"/>
      <c r="T77" s="31"/>
    </row>
    <row r="78" spans="1:20" ht="15" customHeight="1" x14ac:dyDescent="0.25">
      <c r="A78" s="32">
        <v>16</v>
      </c>
      <c r="B78" s="33" t="s">
        <v>347</v>
      </c>
      <c r="C78" s="31">
        <v>16</v>
      </c>
      <c r="D78" s="31">
        <v>3</v>
      </c>
      <c r="E78" s="31">
        <v>4</v>
      </c>
      <c r="F78" s="31">
        <v>9</v>
      </c>
      <c r="G78" s="31">
        <v>16</v>
      </c>
      <c r="H78" s="31">
        <v>29</v>
      </c>
      <c r="I78" s="31">
        <v>-13</v>
      </c>
      <c r="J78" s="31">
        <v>13</v>
      </c>
      <c r="K78" s="31">
        <v>0.81</v>
      </c>
      <c r="L78" s="31">
        <v>18</v>
      </c>
      <c r="M78" s="31">
        <v>24.1</v>
      </c>
      <c r="N78" s="31">
        <v>-6.1</v>
      </c>
      <c r="O78" s="31">
        <v>-0.38</v>
      </c>
      <c r="P78" s="4" t="s">
        <v>6</v>
      </c>
      <c r="Q78" s="31"/>
      <c r="R78" s="33" t="s">
        <v>348</v>
      </c>
      <c r="S78" s="33" t="s">
        <v>349</v>
      </c>
      <c r="T78" s="31"/>
    </row>
    <row r="79" spans="1:20" x14ac:dyDescent="0.25">
      <c r="A79" s="32"/>
      <c r="B79" s="33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4" t="s">
        <v>5</v>
      </c>
      <c r="Q79" s="31"/>
      <c r="R79" s="33"/>
      <c r="S79" s="33"/>
      <c r="T79" s="31"/>
    </row>
    <row r="80" spans="1:20" x14ac:dyDescent="0.25">
      <c r="A80" s="32"/>
      <c r="B80" s="33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4" t="s">
        <v>6</v>
      </c>
      <c r="Q80" s="31"/>
      <c r="R80" s="33"/>
      <c r="S80" s="33"/>
      <c r="T80" s="31"/>
    </row>
    <row r="81" spans="1:20" x14ac:dyDescent="0.25">
      <c r="A81" s="32"/>
      <c r="B81" s="33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4" t="s">
        <v>4</v>
      </c>
      <c r="Q81" s="31"/>
      <c r="R81" s="33"/>
      <c r="S81" s="33"/>
      <c r="T81" s="31"/>
    </row>
    <row r="82" spans="1:20" x14ac:dyDescent="0.25">
      <c r="A82" s="32"/>
      <c r="B82" s="3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4" t="s">
        <v>6</v>
      </c>
      <c r="Q82" s="31"/>
      <c r="R82" s="33"/>
      <c r="S82" s="33"/>
      <c r="T82" s="31"/>
    </row>
    <row r="83" spans="1:20" ht="15" customHeight="1" x14ac:dyDescent="0.25">
      <c r="A83" s="32">
        <v>17</v>
      </c>
      <c r="B83" s="33" t="s">
        <v>350</v>
      </c>
      <c r="C83" s="31">
        <v>16</v>
      </c>
      <c r="D83" s="31">
        <v>1</v>
      </c>
      <c r="E83" s="31">
        <v>10</v>
      </c>
      <c r="F83" s="31">
        <v>5</v>
      </c>
      <c r="G83" s="31">
        <v>14</v>
      </c>
      <c r="H83" s="31">
        <v>27</v>
      </c>
      <c r="I83" s="31">
        <v>-13</v>
      </c>
      <c r="J83" s="31">
        <v>13</v>
      </c>
      <c r="K83" s="31">
        <v>0.81</v>
      </c>
      <c r="L83" s="31">
        <v>19.2</v>
      </c>
      <c r="M83" s="31">
        <v>23.6</v>
      </c>
      <c r="N83" s="31">
        <v>-4.5</v>
      </c>
      <c r="O83" s="31">
        <v>-0.28000000000000003</v>
      </c>
      <c r="P83" s="4" t="s">
        <v>5</v>
      </c>
      <c r="Q83" s="31"/>
      <c r="R83" s="33" t="s">
        <v>351</v>
      </c>
      <c r="S83" s="33" t="s">
        <v>352</v>
      </c>
      <c r="T83" s="31"/>
    </row>
    <row r="84" spans="1:20" x14ac:dyDescent="0.25">
      <c r="A84" s="32"/>
      <c r="B84" s="33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4" t="s">
        <v>6</v>
      </c>
      <c r="Q84" s="31"/>
      <c r="R84" s="33"/>
      <c r="S84" s="33"/>
      <c r="T84" s="31"/>
    </row>
    <row r="85" spans="1:20" x14ac:dyDescent="0.25">
      <c r="A85" s="32"/>
      <c r="B85" s="33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4" t="s">
        <v>5</v>
      </c>
      <c r="Q85" s="31"/>
      <c r="R85" s="33"/>
      <c r="S85" s="33"/>
      <c r="T85" s="31"/>
    </row>
    <row r="86" spans="1:20" x14ac:dyDescent="0.25">
      <c r="A86" s="32"/>
      <c r="B86" s="33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4" t="s">
        <v>6</v>
      </c>
      <c r="Q86" s="31"/>
      <c r="R86" s="33"/>
      <c r="S86" s="33"/>
      <c r="T86" s="31"/>
    </row>
    <row r="87" spans="1:20" x14ac:dyDescent="0.25">
      <c r="A87" s="32"/>
      <c r="B87" s="33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4" t="s">
        <v>5</v>
      </c>
      <c r="Q87" s="31"/>
      <c r="R87" s="33"/>
      <c r="S87" s="33"/>
      <c r="T87" s="31"/>
    </row>
    <row r="88" spans="1:20" ht="15" customHeight="1" x14ac:dyDescent="0.25">
      <c r="A88" s="32">
        <v>18</v>
      </c>
      <c r="B88" s="33" t="s">
        <v>353</v>
      </c>
      <c r="C88" s="31">
        <v>16</v>
      </c>
      <c r="D88" s="31">
        <v>3</v>
      </c>
      <c r="E88" s="31">
        <v>3</v>
      </c>
      <c r="F88" s="31">
        <v>10</v>
      </c>
      <c r="G88" s="31">
        <v>10</v>
      </c>
      <c r="H88" s="31">
        <v>28</v>
      </c>
      <c r="I88" s="31">
        <v>-18</v>
      </c>
      <c r="J88" s="31">
        <v>12</v>
      </c>
      <c r="K88" s="31">
        <v>0.75</v>
      </c>
      <c r="L88" s="31">
        <v>15.7</v>
      </c>
      <c r="M88" s="31">
        <v>22.4</v>
      </c>
      <c r="N88" s="31">
        <v>-6.8</v>
      </c>
      <c r="O88" s="31">
        <v>-0.42</v>
      </c>
      <c r="P88" s="4" t="s">
        <v>4</v>
      </c>
      <c r="Q88" s="31"/>
      <c r="R88" s="33" t="s">
        <v>354</v>
      </c>
      <c r="S88" s="33" t="s">
        <v>355</v>
      </c>
      <c r="T88" s="31"/>
    </row>
    <row r="89" spans="1:20" x14ac:dyDescent="0.25">
      <c r="A89" s="32"/>
      <c r="B89" s="33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4" t="s">
        <v>6</v>
      </c>
      <c r="Q89" s="31"/>
      <c r="R89" s="33"/>
      <c r="S89" s="33"/>
      <c r="T89" s="31"/>
    </row>
    <row r="90" spans="1:20" x14ac:dyDescent="0.25">
      <c r="A90" s="32"/>
      <c r="B90" s="33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4" t="s">
        <v>5</v>
      </c>
      <c r="Q90" s="31"/>
      <c r="R90" s="33"/>
      <c r="S90" s="33"/>
      <c r="T90" s="31"/>
    </row>
    <row r="91" spans="1:20" x14ac:dyDescent="0.25">
      <c r="A91" s="32"/>
      <c r="B91" s="33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4" t="s">
        <v>5</v>
      </c>
      <c r="Q91" s="31"/>
      <c r="R91" s="33"/>
      <c r="S91" s="33"/>
      <c r="T91" s="31"/>
    </row>
    <row r="92" spans="1:20" x14ac:dyDescent="0.25">
      <c r="A92" s="32"/>
      <c r="B92" s="33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4" t="s">
        <v>6</v>
      </c>
      <c r="Q92" s="31"/>
      <c r="R92" s="33"/>
      <c r="S92" s="33"/>
      <c r="T92" s="31"/>
    </row>
    <row r="93" spans="1:20" ht="15" customHeight="1" x14ac:dyDescent="0.25">
      <c r="A93" s="32">
        <v>19</v>
      </c>
      <c r="B93" s="33" t="s">
        <v>356</v>
      </c>
      <c r="C93" s="31">
        <v>16</v>
      </c>
      <c r="D93" s="31">
        <v>2</v>
      </c>
      <c r="E93" s="31">
        <v>5</v>
      </c>
      <c r="F93" s="31">
        <v>9</v>
      </c>
      <c r="G93" s="31">
        <v>13</v>
      </c>
      <c r="H93" s="31">
        <v>23</v>
      </c>
      <c r="I93" s="31">
        <v>-10</v>
      </c>
      <c r="J93" s="31">
        <v>11</v>
      </c>
      <c r="K93" s="31">
        <v>0.69</v>
      </c>
      <c r="L93" s="31">
        <v>13.8</v>
      </c>
      <c r="M93" s="31">
        <v>21.6</v>
      </c>
      <c r="N93" s="31">
        <v>-7.8</v>
      </c>
      <c r="O93" s="31">
        <v>-0.49</v>
      </c>
      <c r="P93" s="4" t="s">
        <v>6</v>
      </c>
      <c r="Q93" s="31"/>
      <c r="R93" s="33" t="s">
        <v>357</v>
      </c>
      <c r="S93" s="33" t="s">
        <v>358</v>
      </c>
      <c r="T93" s="31"/>
    </row>
    <row r="94" spans="1:20" x14ac:dyDescent="0.25">
      <c r="A94" s="32"/>
      <c r="B94" s="33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4" t="s">
        <v>5</v>
      </c>
      <c r="Q94" s="31"/>
      <c r="R94" s="33"/>
      <c r="S94" s="33"/>
      <c r="T94" s="31"/>
    </row>
    <row r="95" spans="1:20" x14ac:dyDescent="0.25">
      <c r="A95" s="32"/>
      <c r="B95" s="33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4" t="s">
        <v>5</v>
      </c>
      <c r="Q95" s="31"/>
      <c r="R95" s="33"/>
      <c r="S95" s="33"/>
      <c r="T95" s="31"/>
    </row>
    <row r="96" spans="1:20" x14ac:dyDescent="0.25">
      <c r="A96" s="32"/>
      <c r="B96" s="33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4" t="s">
        <v>5</v>
      </c>
      <c r="Q96" s="31"/>
      <c r="R96" s="33"/>
      <c r="S96" s="33"/>
      <c r="T96" s="31"/>
    </row>
    <row r="97" spans="1:21" x14ac:dyDescent="0.25">
      <c r="A97" s="32"/>
      <c r="B97" s="33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4" t="s">
        <v>6</v>
      </c>
      <c r="Q97" s="31"/>
      <c r="R97" s="33"/>
      <c r="S97" s="33"/>
      <c r="T97" s="31"/>
    </row>
    <row r="98" spans="1:21" ht="15" customHeight="1" x14ac:dyDescent="0.25">
      <c r="A98" s="32">
        <v>20</v>
      </c>
      <c r="B98" s="33" t="s">
        <v>359</v>
      </c>
      <c r="C98" s="31">
        <v>15</v>
      </c>
      <c r="D98" s="31">
        <v>1</v>
      </c>
      <c r="E98" s="31">
        <v>5</v>
      </c>
      <c r="F98" s="31">
        <v>9</v>
      </c>
      <c r="G98" s="31">
        <v>11</v>
      </c>
      <c r="H98" s="31">
        <v>30</v>
      </c>
      <c r="I98" s="31">
        <v>-19</v>
      </c>
      <c r="J98" s="31">
        <v>8</v>
      </c>
      <c r="K98" s="31">
        <v>0.53</v>
      </c>
      <c r="L98" s="31">
        <v>11.7</v>
      </c>
      <c r="M98" s="31">
        <v>28.3</v>
      </c>
      <c r="N98" s="31">
        <v>-16.7</v>
      </c>
      <c r="O98" s="31">
        <v>-1.1100000000000001</v>
      </c>
      <c r="P98" s="4" t="s">
        <v>6</v>
      </c>
      <c r="Q98" s="31"/>
      <c r="R98" s="33" t="s">
        <v>360</v>
      </c>
      <c r="S98" s="33" t="s">
        <v>361</v>
      </c>
      <c r="T98" s="31"/>
    </row>
    <row r="99" spans="1:21" x14ac:dyDescent="0.25">
      <c r="A99" s="32"/>
      <c r="B99" s="33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4" t="s">
        <v>5</v>
      </c>
      <c r="Q99" s="31"/>
      <c r="R99" s="33"/>
      <c r="S99" s="33"/>
      <c r="T99" s="31"/>
    </row>
    <row r="100" spans="1:21" x14ac:dyDescent="0.25">
      <c r="A100" s="32"/>
      <c r="B100" s="33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4" t="s">
        <v>4</v>
      </c>
      <c r="Q100" s="31"/>
      <c r="R100" s="33"/>
      <c r="S100" s="33"/>
      <c r="T100" s="31"/>
    </row>
    <row r="101" spans="1:21" x14ac:dyDescent="0.25">
      <c r="A101" s="32"/>
      <c r="B101" s="33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4" t="s">
        <v>6</v>
      </c>
      <c r="Q101" s="31"/>
      <c r="R101" s="33"/>
      <c r="S101" s="33"/>
      <c r="T101" s="31"/>
    </row>
    <row r="102" spans="1:21" x14ac:dyDescent="0.25">
      <c r="A102" s="32"/>
      <c r="B102" s="33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4" t="s">
        <v>6</v>
      </c>
      <c r="Q102" s="31"/>
      <c r="R102" s="33"/>
      <c r="S102" s="33"/>
      <c r="T102" s="31"/>
    </row>
    <row r="105" spans="1:21" x14ac:dyDescent="0.25">
      <c r="A105" t="s">
        <v>463</v>
      </c>
    </row>
    <row r="106" spans="1:21" x14ac:dyDescent="0.25">
      <c r="C106" t="s">
        <v>21</v>
      </c>
      <c r="G106" t="s">
        <v>22</v>
      </c>
      <c r="Q106" t="s">
        <v>56</v>
      </c>
    </row>
    <row r="107" spans="1:21" x14ac:dyDescent="0.25">
      <c r="A107" t="s">
        <v>2</v>
      </c>
      <c r="B107" t="s">
        <v>24</v>
      </c>
      <c r="C107" t="s">
        <v>3</v>
      </c>
      <c r="D107" t="s">
        <v>26</v>
      </c>
      <c r="E107" t="s">
        <v>27</v>
      </c>
      <c r="F107" t="s">
        <v>28</v>
      </c>
      <c r="G107" t="s">
        <v>8</v>
      </c>
      <c r="H107" t="s">
        <v>57</v>
      </c>
      <c r="I107" t="s">
        <v>58</v>
      </c>
      <c r="J107" t="s">
        <v>59</v>
      </c>
      <c r="K107" t="s">
        <v>60</v>
      </c>
      <c r="L107" t="s">
        <v>4</v>
      </c>
      <c r="M107" t="s">
        <v>5</v>
      </c>
      <c r="N107" t="s">
        <v>6</v>
      </c>
      <c r="O107" t="s">
        <v>61</v>
      </c>
      <c r="P107" t="s">
        <v>62</v>
      </c>
      <c r="Q107" t="s">
        <v>32</v>
      </c>
      <c r="R107" t="s">
        <v>63</v>
      </c>
      <c r="S107" t="s">
        <v>64</v>
      </c>
      <c r="T107" t="s">
        <v>65</v>
      </c>
      <c r="U107" t="s">
        <v>60</v>
      </c>
    </row>
    <row r="108" spans="1:21" x14ac:dyDescent="0.25">
      <c r="A108" t="s">
        <v>362</v>
      </c>
      <c r="B108">
        <v>2</v>
      </c>
      <c r="C108">
        <v>15</v>
      </c>
      <c r="D108">
        <v>15</v>
      </c>
      <c r="E108" s="1">
        <v>1350</v>
      </c>
      <c r="F108">
        <v>15</v>
      </c>
      <c r="G108">
        <v>18</v>
      </c>
      <c r="H108">
        <v>1.2</v>
      </c>
      <c r="I108">
        <v>52</v>
      </c>
      <c r="J108">
        <v>35</v>
      </c>
      <c r="K108">
        <v>69.2</v>
      </c>
      <c r="L108">
        <v>7</v>
      </c>
      <c r="M108">
        <v>2</v>
      </c>
      <c r="N108">
        <v>6</v>
      </c>
      <c r="O108">
        <v>7</v>
      </c>
      <c r="P108">
        <v>46.7</v>
      </c>
      <c r="Q108">
        <v>3</v>
      </c>
      <c r="R108">
        <v>2</v>
      </c>
      <c r="S108">
        <v>0</v>
      </c>
      <c r="T108">
        <v>1</v>
      </c>
      <c r="U108">
        <v>0</v>
      </c>
    </row>
    <row r="109" spans="1:21" x14ac:dyDescent="0.25">
      <c r="A109" t="s">
        <v>363</v>
      </c>
      <c r="B109">
        <v>2</v>
      </c>
      <c r="C109">
        <v>16</v>
      </c>
      <c r="D109">
        <v>16</v>
      </c>
      <c r="E109" s="1">
        <v>1440</v>
      </c>
      <c r="F109">
        <v>16</v>
      </c>
      <c r="G109">
        <v>12</v>
      </c>
      <c r="H109">
        <v>0.75</v>
      </c>
      <c r="I109">
        <v>53</v>
      </c>
      <c r="J109">
        <v>41</v>
      </c>
      <c r="K109">
        <v>83</v>
      </c>
      <c r="L109">
        <v>7</v>
      </c>
      <c r="M109">
        <v>7</v>
      </c>
      <c r="N109">
        <v>2</v>
      </c>
      <c r="O109">
        <v>7</v>
      </c>
      <c r="P109">
        <v>43.8</v>
      </c>
      <c r="Q109">
        <v>4</v>
      </c>
      <c r="R109">
        <v>3</v>
      </c>
      <c r="S109">
        <v>0</v>
      </c>
      <c r="T109">
        <v>1</v>
      </c>
      <c r="U109">
        <v>0</v>
      </c>
    </row>
    <row r="110" spans="1:21" x14ac:dyDescent="0.25">
      <c r="A110" t="s">
        <v>364</v>
      </c>
      <c r="B110">
        <v>2</v>
      </c>
      <c r="C110">
        <v>16</v>
      </c>
      <c r="D110">
        <v>16</v>
      </c>
      <c r="E110" s="1">
        <v>1440</v>
      </c>
      <c r="F110">
        <v>16</v>
      </c>
      <c r="G110">
        <v>29</v>
      </c>
      <c r="H110">
        <v>1.81</v>
      </c>
      <c r="I110">
        <v>63</v>
      </c>
      <c r="J110">
        <v>35</v>
      </c>
      <c r="K110">
        <v>55.6</v>
      </c>
      <c r="L110">
        <v>3</v>
      </c>
      <c r="M110">
        <v>4</v>
      </c>
      <c r="N110">
        <v>9</v>
      </c>
      <c r="O110">
        <v>2</v>
      </c>
      <c r="P110">
        <v>12.5</v>
      </c>
      <c r="Q110">
        <v>2</v>
      </c>
      <c r="R110">
        <v>1</v>
      </c>
      <c r="S110">
        <v>0</v>
      </c>
      <c r="T110">
        <v>1</v>
      </c>
      <c r="U110">
        <v>0</v>
      </c>
    </row>
    <row r="111" spans="1:21" x14ac:dyDescent="0.25">
      <c r="A111" t="s">
        <v>365</v>
      </c>
      <c r="B111">
        <v>3</v>
      </c>
      <c r="C111">
        <v>16</v>
      </c>
      <c r="D111">
        <v>16</v>
      </c>
      <c r="E111" s="1">
        <v>1440</v>
      </c>
      <c r="F111">
        <v>16</v>
      </c>
      <c r="G111">
        <v>28</v>
      </c>
      <c r="H111">
        <v>1.75</v>
      </c>
      <c r="I111">
        <v>83</v>
      </c>
      <c r="J111">
        <v>55</v>
      </c>
      <c r="K111">
        <v>68.7</v>
      </c>
      <c r="L111">
        <v>3</v>
      </c>
      <c r="M111">
        <v>3</v>
      </c>
      <c r="N111">
        <v>10</v>
      </c>
      <c r="O111">
        <v>4</v>
      </c>
      <c r="P111">
        <v>25</v>
      </c>
      <c r="Q111">
        <v>3</v>
      </c>
      <c r="R111">
        <v>2</v>
      </c>
      <c r="S111">
        <v>1</v>
      </c>
      <c r="T111">
        <v>0</v>
      </c>
      <c r="U111">
        <v>33.299999999999997</v>
      </c>
    </row>
    <row r="112" spans="1:21" x14ac:dyDescent="0.25">
      <c r="A112" t="s">
        <v>366</v>
      </c>
      <c r="B112">
        <v>2</v>
      </c>
      <c r="C112">
        <v>16</v>
      </c>
      <c r="D112">
        <v>16</v>
      </c>
      <c r="E112" s="1">
        <v>1440</v>
      </c>
      <c r="F112">
        <v>16</v>
      </c>
      <c r="G112">
        <v>18</v>
      </c>
      <c r="H112">
        <v>1.1299999999999999</v>
      </c>
      <c r="I112">
        <v>66</v>
      </c>
      <c r="J112">
        <v>47</v>
      </c>
      <c r="K112">
        <v>80.3</v>
      </c>
      <c r="L112">
        <v>8</v>
      </c>
      <c r="M112">
        <v>3</v>
      </c>
      <c r="N112">
        <v>5</v>
      </c>
      <c r="O112">
        <v>4</v>
      </c>
      <c r="P112">
        <v>25</v>
      </c>
      <c r="Q112">
        <v>6</v>
      </c>
      <c r="R112">
        <v>5</v>
      </c>
      <c r="S112">
        <v>1</v>
      </c>
      <c r="T112">
        <v>0</v>
      </c>
      <c r="U112">
        <v>16.7</v>
      </c>
    </row>
    <row r="113" spans="1:21" x14ac:dyDescent="0.25">
      <c r="A113" t="s">
        <v>367</v>
      </c>
      <c r="B113">
        <v>2</v>
      </c>
      <c r="C113">
        <v>16</v>
      </c>
      <c r="D113">
        <v>16</v>
      </c>
      <c r="E113" s="1">
        <v>1440</v>
      </c>
      <c r="F113">
        <v>16</v>
      </c>
      <c r="G113">
        <v>26</v>
      </c>
      <c r="H113">
        <v>1.62</v>
      </c>
      <c r="I113">
        <v>82</v>
      </c>
      <c r="J113">
        <v>56</v>
      </c>
      <c r="K113">
        <v>69.5</v>
      </c>
      <c r="L113">
        <v>5</v>
      </c>
      <c r="M113">
        <v>4</v>
      </c>
      <c r="N113">
        <v>7</v>
      </c>
      <c r="O113">
        <v>2</v>
      </c>
      <c r="P113">
        <v>12.5</v>
      </c>
      <c r="Q113">
        <v>2</v>
      </c>
      <c r="R113">
        <v>1</v>
      </c>
      <c r="S113">
        <v>0</v>
      </c>
      <c r="T113">
        <v>1</v>
      </c>
      <c r="U113">
        <v>0</v>
      </c>
    </row>
    <row r="114" spans="1:21" x14ac:dyDescent="0.25">
      <c r="A114" t="s">
        <v>368</v>
      </c>
      <c r="B114">
        <v>2</v>
      </c>
      <c r="C114">
        <v>16</v>
      </c>
      <c r="D114">
        <v>16</v>
      </c>
      <c r="E114" s="1">
        <v>1440</v>
      </c>
      <c r="F114">
        <v>16</v>
      </c>
      <c r="G114">
        <v>21</v>
      </c>
      <c r="H114">
        <v>1.31</v>
      </c>
      <c r="I114">
        <v>53</v>
      </c>
      <c r="J114">
        <v>33</v>
      </c>
      <c r="K114">
        <v>62.3</v>
      </c>
      <c r="L114">
        <v>4</v>
      </c>
      <c r="M114">
        <v>4</v>
      </c>
      <c r="N114">
        <v>8</v>
      </c>
      <c r="O114">
        <v>3</v>
      </c>
      <c r="P114">
        <v>18.8</v>
      </c>
      <c r="Q114">
        <v>1</v>
      </c>
      <c r="R114">
        <v>1</v>
      </c>
      <c r="S114">
        <v>0</v>
      </c>
      <c r="T114">
        <v>0</v>
      </c>
      <c r="U114">
        <v>0</v>
      </c>
    </row>
    <row r="115" spans="1:21" x14ac:dyDescent="0.25">
      <c r="A115" t="s">
        <v>369</v>
      </c>
      <c r="B115">
        <v>1</v>
      </c>
      <c r="C115">
        <v>16</v>
      </c>
      <c r="D115">
        <v>16</v>
      </c>
      <c r="E115" s="1">
        <v>1440</v>
      </c>
      <c r="F115">
        <v>16</v>
      </c>
      <c r="G115">
        <v>23</v>
      </c>
      <c r="H115">
        <v>1.44</v>
      </c>
      <c r="I115">
        <v>77</v>
      </c>
      <c r="J115">
        <v>54</v>
      </c>
      <c r="K115">
        <v>71.400000000000006</v>
      </c>
      <c r="L115">
        <v>2</v>
      </c>
      <c r="M115">
        <v>5</v>
      </c>
      <c r="N115">
        <v>9</v>
      </c>
      <c r="O115">
        <v>3</v>
      </c>
      <c r="P115">
        <v>18.8</v>
      </c>
      <c r="Q115">
        <v>1</v>
      </c>
      <c r="R115">
        <v>1</v>
      </c>
      <c r="S115">
        <v>0</v>
      </c>
      <c r="T115">
        <v>0</v>
      </c>
      <c r="U115">
        <v>0</v>
      </c>
    </row>
    <row r="116" spans="1:21" x14ac:dyDescent="0.25">
      <c r="A116" t="s">
        <v>370</v>
      </c>
      <c r="B116">
        <v>1</v>
      </c>
      <c r="C116">
        <v>16</v>
      </c>
      <c r="D116">
        <v>16</v>
      </c>
      <c r="E116" s="1">
        <v>1440</v>
      </c>
      <c r="F116">
        <v>16</v>
      </c>
      <c r="G116">
        <v>7</v>
      </c>
      <c r="H116">
        <v>0.44</v>
      </c>
      <c r="I116">
        <v>42</v>
      </c>
      <c r="J116">
        <v>35</v>
      </c>
      <c r="K116">
        <v>85.7</v>
      </c>
      <c r="L116">
        <v>13</v>
      </c>
      <c r="M116">
        <v>2</v>
      </c>
      <c r="N116">
        <v>1</v>
      </c>
      <c r="O116">
        <v>11</v>
      </c>
      <c r="P116">
        <v>68.8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 t="s">
        <v>371</v>
      </c>
      <c r="B117">
        <v>2</v>
      </c>
      <c r="C117">
        <v>16</v>
      </c>
      <c r="D117">
        <v>16</v>
      </c>
      <c r="E117" s="1">
        <v>1440</v>
      </c>
      <c r="F117">
        <v>16</v>
      </c>
      <c r="G117">
        <v>10</v>
      </c>
      <c r="H117">
        <v>0.62</v>
      </c>
      <c r="I117">
        <v>41</v>
      </c>
      <c r="J117">
        <v>32</v>
      </c>
      <c r="K117">
        <v>75.599999999999994</v>
      </c>
      <c r="L117">
        <v>11</v>
      </c>
      <c r="M117">
        <v>4</v>
      </c>
      <c r="N117">
        <v>1</v>
      </c>
      <c r="O117">
        <v>9</v>
      </c>
      <c r="P117">
        <v>56.3</v>
      </c>
      <c r="Q117">
        <v>0</v>
      </c>
      <c r="R117">
        <v>0</v>
      </c>
      <c r="S117">
        <v>0</v>
      </c>
      <c r="T117">
        <v>0</v>
      </c>
    </row>
    <row r="118" spans="1:21" x14ac:dyDescent="0.25">
      <c r="A118" t="s">
        <v>372</v>
      </c>
      <c r="B118">
        <v>1</v>
      </c>
      <c r="C118">
        <v>16</v>
      </c>
      <c r="D118">
        <v>16</v>
      </c>
      <c r="E118" s="1">
        <v>1440</v>
      </c>
      <c r="F118">
        <v>16</v>
      </c>
      <c r="G118">
        <v>18</v>
      </c>
      <c r="H118">
        <v>1.1299999999999999</v>
      </c>
      <c r="I118">
        <v>61</v>
      </c>
      <c r="J118">
        <v>43</v>
      </c>
      <c r="K118">
        <v>70.5</v>
      </c>
      <c r="L118">
        <v>6</v>
      </c>
      <c r="M118">
        <v>3</v>
      </c>
      <c r="N118">
        <v>7</v>
      </c>
      <c r="O118">
        <v>5</v>
      </c>
      <c r="P118">
        <v>31.3</v>
      </c>
      <c r="Q118">
        <v>0</v>
      </c>
      <c r="R118">
        <v>0</v>
      </c>
      <c r="S118">
        <v>0</v>
      </c>
      <c r="T118">
        <v>0</v>
      </c>
    </row>
    <row r="119" spans="1:21" x14ac:dyDescent="0.25">
      <c r="A119" t="s">
        <v>373</v>
      </c>
      <c r="B119">
        <v>1</v>
      </c>
      <c r="C119">
        <v>16</v>
      </c>
      <c r="D119">
        <v>16</v>
      </c>
      <c r="E119" s="1">
        <v>1440</v>
      </c>
      <c r="F119">
        <v>16</v>
      </c>
      <c r="G119">
        <v>21</v>
      </c>
      <c r="H119">
        <v>1.31</v>
      </c>
      <c r="I119">
        <v>74</v>
      </c>
      <c r="J119">
        <v>53</v>
      </c>
      <c r="K119">
        <v>77</v>
      </c>
      <c r="L119">
        <v>4</v>
      </c>
      <c r="M119">
        <v>8</v>
      </c>
      <c r="N119">
        <v>4</v>
      </c>
      <c r="O119">
        <v>2</v>
      </c>
      <c r="P119">
        <v>12.5</v>
      </c>
      <c r="Q119">
        <v>5</v>
      </c>
      <c r="R119">
        <v>4</v>
      </c>
      <c r="S119">
        <v>1</v>
      </c>
      <c r="T119">
        <v>0</v>
      </c>
      <c r="U119">
        <v>20</v>
      </c>
    </row>
    <row r="120" spans="1:21" x14ac:dyDescent="0.25">
      <c r="A120" t="s">
        <v>374</v>
      </c>
      <c r="B120">
        <v>3</v>
      </c>
      <c r="C120">
        <v>16</v>
      </c>
      <c r="D120">
        <v>16</v>
      </c>
      <c r="E120" s="1">
        <v>1439</v>
      </c>
      <c r="F120">
        <v>16</v>
      </c>
      <c r="G120">
        <v>18</v>
      </c>
      <c r="H120">
        <v>1.1299999999999999</v>
      </c>
      <c r="I120">
        <v>61</v>
      </c>
      <c r="J120">
        <v>43</v>
      </c>
      <c r="K120">
        <v>73.8</v>
      </c>
      <c r="L120">
        <v>10</v>
      </c>
      <c r="M120">
        <v>2</v>
      </c>
      <c r="N120">
        <v>4</v>
      </c>
      <c r="O120">
        <v>6</v>
      </c>
      <c r="P120">
        <v>37.5</v>
      </c>
      <c r="Q120">
        <v>2</v>
      </c>
      <c r="R120">
        <v>2</v>
      </c>
      <c r="S120">
        <v>0</v>
      </c>
      <c r="T120">
        <v>0</v>
      </c>
      <c r="U120">
        <v>0</v>
      </c>
    </row>
    <row r="121" spans="1:21" x14ac:dyDescent="0.25">
      <c r="A121" t="s">
        <v>375</v>
      </c>
      <c r="B121">
        <v>2</v>
      </c>
      <c r="C121">
        <v>16</v>
      </c>
      <c r="D121">
        <v>16</v>
      </c>
      <c r="E121" s="1">
        <v>1440</v>
      </c>
      <c r="F121">
        <v>16</v>
      </c>
      <c r="G121">
        <v>17</v>
      </c>
      <c r="H121">
        <v>1.06</v>
      </c>
      <c r="I121">
        <v>77</v>
      </c>
      <c r="J121">
        <v>59</v>
      </c>
      <c r="K121">
        <v>80.5</v>
      </c>
      <c r="L121">
        <v>5</v>
      </c>
      <c r="M121">
        <v>6</v>
      </c>
      <c r="N121">
        <v>5</v>
      </c>
      <c r="O121">
        <v>5</v>
      </c>
      <c r="P121">
        <v>31.3</v>
      </c>
      <c r="Q121">
        <v>3</v>
      </c>
      <c r="R121">
        <v>2</v>
      </c>
      <c r="S121">
        <v>1</v>
      </c>
      <c r="T121">
        <v>0</v>
      </c>
      <c r="U121">
        <v>33.299999999999997</v>
      </c>
    </row>
    <row r="122" spans="1:21" x14ac:dyDescent="0.25">
      <c r="A122" t="s">
        <v>376</v>
      </c>
      <c r="B122">
        <v>2</v>
      </c>
      <c r="C122">
        <v>16</v>
      </c>
      <c r="D122">
        <v>16</v>
      </c>
      <c r="E122" s="1">
        <v>1440</v>
      </c>
      <c r="F122">
        <v>16</v>
      </c>
      <c r="G122">
        <v>19</v>
      </c>
      <c r="H122">
        <v>1.19</v>
      </c>
      <c r="I122">
        <v>54</v>
      </c>
      <c r="J122">
        <v>35</v>
      </c>
      <c r="K122">
        <v>66.7</v>
      </c>
      <c r="L122">
        <v>8</v>
      </c>
      <c r="M122">
        <v>3</v>
      </c>
      <c r="N122">
        <v>5</v>
      </c>
      <c r="O122">
        <v>4</v>
      </c>
      <c r="P122">
        <v>25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 t="s">
        <v>377</v>
      </c>
      <c r="B123">
        <v>1</v>
      </c>
      <c r="C123">
        <v>16</v>
      </c>
      <c r="D123">
        <v>16</v>
      </c>
      <c r="E123" s="1">
        <v>1440</v>
      </c>
      <c r="F123">
        <v>16</v>
      </c>
      <c r="G123">
        <v>19</v>
      </c>
      <c r="H123">
        <v>1.19</v>
      </c>
      <c r="I123">
        <v>48</v>
      </c>
      <c r="J123">
        <v>30</v>
      </c>
      <c r="K123">
        <v>64.599999999999994</v>
      </c>
      <c r="L123">
        <v>7</v>
      </c>
      <c r="M123">
        <v>4</v>
      </c>
      <c r="N123">
        <v>5</v>
      </c>
      <c r="O123">
        <v>4</v>
      </c>
      <c r="P123">
        <v>25</v>
      </c>
      <c r="Q123">
        <v>2</v>
      </c>
      <c r="R123">
        <v>2</v>
      </c>
      <c r="S123">
        <v>0</v>
      </c>
      <c r="T123">
        <v>0</v>
      </c>
      <c r="U123">
        <v>0</v>
      </c>
    </row>
    <row r="124" spans="1:21" x14ac:dyDescent="0.25">
      <c r="A124" t="s">
        <v>378</v>
      </c>
      <c r="B124">
        <v>2</v>
      </c>
      <c r="C124">
        <v>15</v>
      </c>
      <c r="D124">
        <v>15</v>
      </c>
      <c r="E124" s="1">
        <v>1350</v>
      </c>
      <c r="F124">
        <v>15</v>
      </c>
      <c r="G124">
        <v>30</v>
      </c>
      <c r="H124">
        <v>2</v>
      </c>
      <c r="I124">
        <v>83</v>
      </c>
      <c r="J124">
        <v>53</v>
      </c>
      <c r="K124">
        <v>69.900000000000006</v>
      </c>
      <c r="L124">
        <v>1</v>
      </c>
      <c r="M124">
        <v>5</v>
      </c>
      <c r="N124">
        <v>9</v>
      </c>
      <c r="O124">
        <v>0</v>
      </c>
      <c r="P124">
        <v>0</v>
      </c>
      <c r="Q124">
        <v>5</v>
      </c>
      <c r="R124">
        <v>5</v>
      </c>
      <c r="S124">
        <v>0</v>
      </c>
      <c r="T124">
        <v>0</v>
      </c>
      <c r="U124">
        <v>0</v>
      </c>
    </row>
    <row r="125" spans="1:21" x14ac:dyDescent="0.25">
      <c r="A125" t="s">
        <v>379</v>
      </c>
      <c r="B125">
        <v>2</v>
      </c>
      <c r="C125">
        <v>16</v>
      </c>
      <c r="D125">
        <v>16</v>
      </c>
      <c r="E125" s="1">
        <v>1440</v>
      </c>
      <c r="F125">
        <v>16</v>
      </c>
      <c r="G125">
        <v>30</v>
      </c>
      <c r="H125">
        <v>1.87</v>
      </c>
      <c r="I125">
        <v>78</v>
      </c>
      <c r="J125">
        <v>50</v>
      </c>
      <c r="K125">
        <v>66.7</v>
      </c>
      <c r="L125">
        <v>4</v>
      </c>
      <c r="M125">
        <v>4</v>
      </c>
      <c r="N125">
        <v>8</v>
      </c>
      <c r="O125">
        <v>0</v>
      </c>
      <c r="P125">
        <v>0</v>
      </c>
      <c r="Q125">
        <v>5</v>
      </c>
      <c r="R125">
        <v>4</v>
      </c>
      <c r="S125">
        <v>0</v>
      </c>
      <c r="T125">
        <v>1</v>
      </c>
      <c r="U125">
        <v>0</v>
      </c>
    </row>
    <row r="126" spans="1:21" x14ac:dyDescent="0.25">
      <c r="A126" t="s">
        <v>380</v>
      </c>
      <c r="B126">
        <v>2</v>
      </c>
      <c r="C126">
        <v>16</v>
      </c>
      <c r="D126">
        <v>16</v>
      </c>
      <c r="E126" s="1">
        <v>1440</v>
      </c>
      <c r="F126">
        <v>16</v>
      </c>
      <c r="G126">
        <v>16</v>
      </c>
      <c r="H126">
        <v>1</v>
      </c>
      <c r="I126">
        <v>58</v>
      </c>
      <c r="J126">
        <v>42</v>
      </c>
      <c r="K126">
        <v>77.599999999999994</v>
      </c>
      <c r="L126">
        <v>6</v>
      </c>
      <c r="M126">
        <v>5</v>
      </c>
      <c r="N126">
        <v>5</v>
      </c>
      <c r="O126">
        <v>8</v>
      </c>
      <c r="P126">
        <v>50</v>
      </c>
      <c r="Q126">
        <v>3</v>
      </c>
      <c r="R126">
        <v>3</v>
      </c>
      <c r="S126">
        <v>0</v>
      </c>
      <c r="T126">
        <v>0</v>
      </c>
      <c r="U126">
        <v>0</v>
      </c>
    </row>
    <row r="127" spans="1:21" x14ac:dyDescent="0.25">
      <c r="A127" t="s">
        <v>381</v>
      </c>
      <c r="B127">
        <v>1</v>
      </c>
      <c r="C127">
        <v>16</v>
      </c>
      <c r="D127">
        <v>16</v>
      </c>
      <c r="E127" s="1">
        <v>1440</v>
      </c>
      <c r="F127">
        <v>16</v>
      </c>
      <c r="G127">
        <v>27</v>
      </c>
      <c r="H127">
        <v>1.69</v>
      </c>
      <c r="I127">
        <v>64</v>
      </c>
      <c r="J127">
        <v>37</v>
      </c>
      <c r="K127">
        <v>67.2</v>
      </c>
      <c r="L127">
        <v>1</v>
      </c>
      <c r="M127">
        <v>10</v>
      </c>
      <c r="N127">
        <v>5</v>
      </c>
      <c r="O127">
        <v>4</v>
      </c>
      <c r="P127">
        <v>25</v>
      </c>
      <c r="Q127">
        <v>6</v>
      </c>
      <c r="R127">
        <v>6</v>
      </c>
      <c r="S127">
        <v>0</v>
      </c>
      <c r="T127">
        <v>0</v>
      </c>
      <c r="U127">
        <v>0</v>
      </c>
    </row>
    <row r="129" spans="1:20" x14ac:dyDescent="0.25">
      <c r="A129" t="s">
        <v>459</v>
      </c>
    </row>
    <row r="130" spans="1:20" x14ac:dyDescent="0.25">
      <c r="D130" t="s">
        <v>71</v>
      </c>
      <c r="P130" t="s">
        <v>23</v>
      </c>
    </row>
    <row r="131" spans="1:20" x14ac:dyDescent="0.25">
      <c r="A131" t="s">
        <v>2</v>
      </c>
      <c r="B131" t="s">
        <v>24</v>
      </c>
      <c r="C131" t="s">
        <v>28</v>
      </c>
      <c r="D131" t="s">
        <v>29</v>
      </c>
      <c r="E131" t="s">
        <v>72</v>
      </c>
      <c r="F131" t="s">
        <v>73</v>
      </c>
      <c r="G131" t="s">
        <v>74</v>
      </c>
      <c r="H131" t="s">
        <v>75</v>
      </c>
      <c r="I131" t="s">
        <v>76</v>
      </c>
      <c r="J131" t="s">
        <v>77</v>
      </c>
      <c r="K131" t="s">
        <v>78</v>
      </c>
      <c r="L131" t="s">
        <v>79</v>
      </c>
      <c r="M131" t="s">
        <v>67</v>
      </c>
      <c r="N131" t="s">
        <v>31</v>
      </c>
      <c r="O131" t="s">
        <v>32</v>
      </c>
      <c r="P131" t="s">
        <v>12</v>
      </c>
      <c r="Q131" t="s">
        <v>33</v>
      </c>
      <c r="R131" t="s">
        <v>80</v>
      </c>
      <c r="S131" t="s">
        <v>81</v>
      </c>
      <c r="T131" t="s">
        <v>82</v>
      </c>
    </row>
    <row r="132" spans="1:20" x14ac:dyDescent="0.25">
      <c r="A132" t="s">
        <v>362</v>
      </c>
      <c r="B132">
        <v>25</v>
      </c>
      <c r="C132">
        <v>16</v>
      </c>
      <c r="D132">
        <v>28</v>
      </c>
      <c r="E132">
        <v>226</v>
      </c>
      <c r="F132">
        <v>83</v>
      </c>
      <c r="G132">
        <v>36.700000000000003</v>
      </c>
      <c r="H132">
        <v>14.12</v>
      </c>
      <c r="I132">
        <v>5.19</v>
      </c>
      <c r="J132">
        <v>0.12</v>
      </c>
      <c r="K132">
        <v>0.34</v>
      </c>
      <c r="L132">
        <v>16</v>
      </c>
      <c r="M132">
        <v>3</v>
      </c>
      <c r="N132">
        <v>0</v>
      </c>
      <c r="O132">
        <v>0</v>
      </c>
      <c r="P132">
        <v>21.3</v>
      </c>
      <c r="Q132">
        <v>21.3</v>
      </c>
      <c r="R132">
        <v>0.1</v>
      </c>
      <c r="S132">
        <v>6.7</v>
      </c>
      <c r="T132">
        <v>6.7</v>
      </c>
    </row>
    <row r="133" spans="1:20" x14ac:dyDescent="0.25">
      <c r="A133" t="s">
        <v>363</v>
      </c>
      <c r="B133">
        <v>25</v>
      </c>
      <c r="C133">
        <v>16</v>
      </c>
      <c r="D133">
        <v>19</v>
      </c>
      <c r="E133">
        <v>172</v>
      </c>
      <c r="F133">
        <v>66</v>
      </c>
      <c r="G133">
        <v>38.4</v>
      </c>
      <c r="H133">
        <v>10.75</v>
      </c>
      <c r="I133">
        <v>4.12</v>
      </c>
      <c r="J133">
        <v>0.1</v>
      </c>
      <c r="K133">
        <v>0.26</v>
      </c>
      <c r="L133">
        <v>18</v>
      </c>
      <c r="M133">
        <v>9</v>
      </c>
      <c r="N133">
        <v>2</v>
      </c>
      <c r="O133">
        <v>3</v>
      </c>
      <c r="P133">
        <v>19.399999999999999</v>
      </c>
      <c r="Q133">
        <v>17</v>
      </c>
      <c r="R133">
        <v>0.1</v>
      </c>
      <c r="S133">
        <v>-0.4</v>
      </c>
      <c r="T133">
        <v>0</v>
      </c>
    </row>
    <row r="134" spans="1:20" x14ac:dyDescent="0.25">
      <c r="A134" t="s">
        <v>364</v>
      </c>
      <c r="B134">
        <v>25</v>
      </c>
      <c r="C134">
        <v>16</v>
      </c>
      <c r="D134">
        <v>16</v>
      </c>
      <c r="E134">
        <v>196</v>
      </c>
      <c r="F134">
        <v>48</v>
      </c>
      <c r="G134">
        <v>24.5</v>
      </c>
      <c r="H134">
        <v>12.25</v>
      </c>
      <c r="I134">
        <v>3</v>
      </c>
      <c r="J134">
        <v>0.08</v>
      </c>
      <c r="K134">
        <v>0.31</v>
      </c>
      <c r="L134">
        <v>17.8</v>
      </c>
      <c r="M134">
        <v>6</v>
      </c>
      <c r="N134">
        <v>1</v>
      </c>
      <c r="O134">
        <v>2</v>
      </c>
      <c r="P134">
        <v>18</v>
      </c>
      <c r="Q134">
        <v>16.7</v>
      </c>
      <c r="R134">
        <v>0.09</v>
      </c>
      <c r="S134">
        <v>-2</v>
      </c>
      <c r="T134">
        <v>-1.7</v>
      </c>
    </row>
    <row r="135" spans="1:20" x14ac:dyDescent="0.25">
      <c r="A135" t="s">
        <v>365</v>
      </c>
      <c r="B135">
        <v>29</v>
      </c>
      <c r="C135">
        <v>16</v>
      </c>
      <c r="D135">
        <v>8</v>
      </c>
      <c r="E135">
        <v>171</v>
      </c>
      <c r="F135">
        <v>51</v>
      </c>
      <c r="G135">
        <v>29.8</v>
      </c>
      <c r="H135">
        <v>10.69</v>
      </c>
      <c r="I135">
        <v>3.19</v>
      </c>
      <c r="J135">
        <v>0.04</v>
      </c>
      <c r="K135">
        <v>0.14000000000000001</v>
      </c>
      <c r="L135">
        <v>18.899999999999999</v>
      </c>
      <c r="M135">
        <v>9</v>
      </c>
      <c r="N135">
        <v>1</v>
      </c>
      <c r="O135">
        <v>1</v>
      </c>
      <c r="P135">
        <v>15.7</v>
      </c>
      <c r="Q135">
        <v>14.9</v>
      </c>
      <c r="R135">
        <v>0.09</v>
      </c>
      <c r="S135">
        <v>-7.7</v>
      </c>
      <c r="T135">
        <v>-7.9</v>
      </c>
    </row>
    <row r="136" spans="1:20" x14ac:dyDescent="0.25">
      <c r="A136" t="s">
        <v>366</v>
      </c>
      <c r="B136">
        <v>26</v>
      </c>
      <c r="C136">
        <v>16</v>
      </c>
      <c r="D136">
        <v>24</v>
      </c>
      <c r="E136">
        <v>216</v>
      </c>
      <c r="F136">
        <v>74</v>
      </c>
      <c r="G136">
        <v>34.299999999999997</v>
      </c>
      <c r="H136">
        <v>13.5</v>
      </c>
      <c r="I136">
        <v>4.62</v>
      </c>
      <c r="J136">
        <v>0.1</v>
      </c>
      <c r="K136">
        <v>0.3</v>
      </c>
      <c r="L136">
        <v>18.3</v>
      </c>
      <c r="M136">
        <v>4</v>
      </c>
      <c r="N136">
        <v>2</v>
      </c>
      <c r="O136">
        <v>2</v>
      </c>
      <c r="P136">
        <v>18.899999999999999</v>
      </c>
      <c r="Q136">
        <v>17.399999999999999</v>
      </c>
      <c r="R136">
        <v>0.08</v>
      </c>
      <c r="S136">
        <v>5.0999999999999996</v>
      </c>
      <c r="T136">
        <v>4.5999999999999996</v>
      </c>
    </row>
    <row r="137" spans="1:20" x14ac:dyDescent="0.25">
      <c r="A137" t="s">
        <v>367</v>
      </c>
      <c r="B137">
        <v>28</v>
      </c>
      <c r="C137">
        <v>16</v>
      </c>
      <c r="D137">
        <v>21</v>
      </c>
      <c r="E137">
        <v>177</v>
      </c>
      <c r="F137">
        <v>53</v>
      </c>
      <c r="G137">
        <v>29.9</v>
      </c>
      <c r="H137">
        <v>11.06</v>
      </c>
      <c r="I137">
        <v>3.31</v>
      </c>
      <c r="J137">
        <v>0.1</v>
      </c>
      <c r="K137">
        <v>0.32</v>
      </c>
      <c r="L137">
        <v>18.399999999999999</v>
      </c>
      <c r="M137">
        <v>9</v>
      </c>
      <c r="N137">
        <v>4</v>
      </c>
      <c r="O137">
        <v>4</v>
      </c>
      <c r="P137">
        <v>18.600000000000001</v>
      </c>
      <c r="Q137">
        <v>15.5</v>
      </c>
      <c r="R137">
        <v>0.09</v>
      </c>
      <c r="S137">
        <v>2.4</v>
      </c>
      <c r="T137">
        <v>1.5</v>
      </c>
    </row>
    <row r="138" spans="1:20" x14ac:dyDescent="0.25">
      <c r="A138" t="s">
        <v>368</v>
      </c>
      <c r="B138">
        <v>27</v>
      </c>
      <c r="C138">
        <v>16</v>
      </c>
      <c r="D138">
        <v>16</v>
      </c>
      <c r="E138">
        <v>163</v>
      </c>
      <c r="F138">
        <v>43</v>
      </c>
      <c r="G138">
        <v>26.4</v>
      </c>
      <c r="H138">
        <v>10.19</v>
      </c>
      <c r="I138">
        <v>2.69</v>
      </c>
      <c r="J138">
        <v>0.1</v>
      </c>
      <c r="K138">
        <v>0.37</v>
      </c>
      <c r="L138">
        <v>17.3</v>
      </c>
      <c r="M138">
        <v>9</v>
      </c>
      <c r="N138">
        <v>0</v>
      </c>
      <c r="O138">
        <v>0</v>
      </c>
      <c r="P138">
        <v>13.5</v>
      </c>
      <c r="Q138">
        <v>13.5</v>
      </c>
      <c r="R138">
        <v>0.08</v>
      </c>
      <c r="S138">
        <v>2.5</v>
      </c>
      <c r="T138">
        <v>2.5</v>
      </c>
    </row>
    <row r="139" spans="1:20" x14ac:dyDescent="0.25">
      <c r="A139" t="s">
        <v>369</v>
      </c>
      <c r="B139">
        <v>24</v>
      </c>
      <c r="C139">
        <v>16</v>
      </c>
      <c r="D139">
        <v>13</v>
      </c>
      <c r="E139">
        <v>176</v>
      </c>
      <c r="F139">
        <v>58</v>
      </c>
      <c r="G139">
        <v>33</v>
      </c>
      <c r="H139">
        <v>11</v>
      </c>
      <c r="I139">
        <v>3.62</v>
      </c>
      <c r="J139">
        <v>7.0000000000000007E-2</v>
      </c>
      <c r="K139">
        <v>0.21</v>
      </c>
      <c r="L139">
        <v>18.600000000000001</v>
      </c>
      <c r="M139">
        <v>5</v>
      </c>
      <c r="N139">
        <v>1</v>
      </c>
      <c r="O139">
        <v>2</v>
      </c>
      <c r="P139">
        <v>13.8</v>
      </c>
      <c r="Q139">
        <v>12.1</v>
      </c>
      <c r="R139">
        <v>7.0000000000000007E-2</v>
      </c>
      <c r="S139">
        <v>-0.8</v>
      </c>
      <c r="T139">
        <v>-0.1</v>
      </c>
    </row>
    <row r="140" spans="1:20" x14ac:dyDescent="0.25">
      <c r="A140" t="s">
        <v>370</v>
      </c>
      <c r="B140">
        <v>23</v>
      </c>
      <c r="C140">
        <v>16</v>
      </c>
      <c r="D140">
        <v>39</v>
      </c>
      <c r="E140">
        <v>245</v>
      </c>
      <c r="F140">
        <v>73</v>
      </c>
      <c r="G140">
        <v>29.8</v>
      </c>
      <c r="H140">
        <v>15.31</v>
      </c>
      <c r="I140">
        <v>4.5599999999999996</v>
      </c>
      <c r="J140">
        <v>0.13</v>
      </c>
      <c r="K140">
        <v>0.44</v>
      </c>
      <c r="L140">
        <v>16.7</v>
      </c>
      <c r="M140">
        <v>9</v>
      </c>
      <c r="N140">
        <v>7</v>
      </c>
      <c r="O140">
        <v>7</v>
      </c>
      <c r="P140">
        <v>33.200000000000003</v>
      </c>
      <c r="Q140">
        <v>27.8</v>
      </c>
      <c r="R140">
        <v>0.12</v>
      </c>
      <c r="S140">
        <v>5.8</v>
      </c>
      <c r="T140">
        <v>4.2</v>
      </c>
    </row>
    <row r="141" spans="1:20" x14ac:dyDescent="0.25">
      <c r="A141" t="s">
        <v>371</v>
      </c>
      <c r="B141">
        <v>24</v>
      </c>
      <c r="C141">
        <v>16</v>
      </c>
      <c r="D141">
        <v>23</v>
      </c>
      <c r="E141">
        <v>216</v>
      </c>
      <c r="F141">
        <v>60</v>
      </c>
      <c r="G141">
        <v>27.8</v>
      </c>
      <c r="H141">
        <v>13.5</v>
      </c>
      <c r="I141">
        <v>3.75</v>
      </c>
      <c r="J141">
        <v>0.1</v>
      </c>
      <c r="K141">
        <v>0.35</v>
      </c>
      <c r="L141">
        <v>16.8</v>
      </c>
      <c r="M141">
        <v>6</v>
      </c>
      <c r="N141">
        <v>2</v>
      </c>
      <c r="O141">
        <v>4</v>
      </c>
      <c r="P141">
        <v>25.3</v>
      </c>
      <c r="Q141">
        <v>22.1</v>
      </c>
      <c r="R141">
        <v>0.11</v>
      </c>
      <c r="S141">
        <v>-2.2999999999999998</v>
      </c>
      <c r="T141">
        <v>-1.1000000000000001</v>
      </c>
    </row>
    <row r="142" spans="1:20" x14ac:dyDescent="0.25">
      <c r="A142" t="s">
        <v>372</v>
      </c>
      <c r="B142">
        <v>21</v>
      </c>
      <c r="C142">
        <v>16</v>
      </c>
      <c r="D142">
        <v>15</v>
      </c>
      <c r="E142">
        <v>181</v>
      </c>
      <c r="F142">
        <v>51</v>
      </c>
      <c r="G142">
        <v>28.2</v>
      </c>
      <c r="H142">
        <v>11.31</v>
      </c>
      <c r="I142">
        <v>3.19</v>
      </c>
      <c r="J142">
        <v>7.0000000000000007E-2</v>
      </c>
      <c r="K142">
        <v>0.24</v>
      </c>
      <c r="L142">
        <v>18.399999999999999</v>
      </c>
      <c r="M142">
        <v>6</v>
      </c>
      <c r="N142">
        <v>3</v>
      </c>
      <c r="O142">
        <v>3</v>
      </c>
      <c r="P142">
        <v>19.8</v>
      </c>
      <c r="Q142">
        <v>17.399999999999999</v>
      </c>
      <c r="R142">
        <v>0.1</v>
      </c>
      <c r="S142">
        <v>-4.8</v>
      </c>
      <c r="T142">
        <v>-5.4</v>
      </c>
    </row>
    <row r="143" spans="1:20" x14ac:dyDescent="0.25">
      <c r="A143" t="s">
        <v>373</v>
      </c>
      <c r="B143">
        <v>23</v>
      </c>
      <c r="C143">
        <v>16</v>
      </c>
      <c r="D143">
        <v>19</v>
      </c>
      <c r="E143">
        <v>203</v>
      </c>
      <c r="F143">
        <v>62</v>
      </c>
      <c r="G143">
        <v>30.5</v>
      </c>
      <c r="H143">
        <v>12.69</v>
      </c>
      <c r="I143">
        <v>3.87</v>
      </c>
      <c r="J143">
        <v>0.08</v>
      </c>
      <c r="K143">
        <v>0.26</v>
      </c>
      <c r="L143">
        <v>20.3</v>
      </c>
      <c r="M143">
        <v>4</v>
      </c>
      <c r="N143">
        <v>3</v>
      </c>
      <c r="O143">
        <v>3</v>
      </c>
      <c r="P143">
        <v>14.9</v>
      </c>
      <c r="Q143">
        <v>12.6</v>
      </c>
      <c r="R143">
        <v>0.06</v>
      </c>
      <c r="S143">
        <v>4.0999999999999996</v>
      </c>
      <c r="T143">
        <v>3.4</v>
      </c>
    </row>
    <row r="144" spans="1:20" x14ac:dyDescent="0.25">
      <c r="A144" t="s">
        <v>374</v>
      </c>
      <c r="B144">
        <v>29</v>
      </c>
      <c r="C144">
        <v>16</v>
      </c>
      <c r="D144">
        <v>29</v>
      </c>
      <c r="E144">
        <v>193</v>
      </c>
      <c r="F144">
        <v>72</v>
      </c>
      <c r="G144">
        <v>37.299999999999997</v>
      </c>
      <c r="H144">
        <v>12.06</v>
      </c>
      <c r="I144">
        <v>4.5</v>
      </c>
      <c r="J144">
        <v>0.13</v>
      </c>
      <c r="K144">
        <v>0.35</v>
      </c>
      <c r="L144">
        <v>16.899999999999999</v>
      </c>
      <c r="M144">
        <v>2</v>
      </c>
      <c r="N144">
        <v>4</v>
      </c>
      <c r="O144">
        <v>4</v>
      </c>
      <c r="P144">
        <v>23.2</v>
      </c>
      <c r="Q144">
        <v>20.100000000000001</v>
      </c>
      <c r="R144">
        <v>0.11</v>
      </c>
      <c r="S144">
        <v>5.8</v>
      </c>
      <c r="T144">
        <v>4.9000000000000004</v>
      </c>
    </row>
    <row r="145" spans="1:26" x14ac:dyDescent="0.25">
      <c r="A145" t="s">
        <v>375</v>
      </c>
      <c r="B145">
        <v>25</v>
      </c>
      <c r="C145">
        <v>16</v>
      </c>
      <c r="D145">
        <v>16</v>
      </c>
      <c r="E145">
        <v>219</v>
      </c>
      <c r="F145">
        <v>62</v>
      </c>
      <c r="G145">
        <v>28.3</v>
      </c>
      <c r="H145">
        <v>13.69</v>
      </c>
      <c r="I145">
        <v>3.87</v>
      </c>
      <c r="J145">
        <v>7.0000000000000007E-2</v>
      </c>
      <c r="K145">
        <v>0.24</v>
      </c>
      <c r="L145">
        <v>17.899999999999999</v>
      </c>
      <c r="M145">
        <v>7</v>
      </c>
      <c r="N145">
        <v>1</v>
      </c>
      <c r="O145">
        <v>1</v>
      </c>
      <c r="P145">
        <v>17.8</v>
      </c>
      <c r="Q145">
        <v>17.100000000000001</v>
      </c>
      <c r="R145">
        <v>0.08</v>
      </c>
      <c r="S145">
        <v>-1.8</v>
      </c>
      <c r="T145">
        <v>-2.1</v>
      </c>
    </row>
    <row r="146" spans="1:26" x14ac:dyDescent="0.25">
      <c r="A146" t="s">
        <v>376</v>
      </c>
      <c r="B146">
        <v>23</v>
      </c>
      <c r="C146">
        <v>16</v>
      </c>
      <c r="D146">
        <v>28</v>
      </c>
      <c r="E146">
        <v>276</v>
      </c>
      <c r="F146">
        <v>83</v>
      </c>
      <c r="G146">
        <v>30.1</v>
      </c>
      <c r="H146">
        <v>17.25</v>
      </c>
      <c r="I146">
        <v>5.19</v>
      </c>
      <c r="J146">
        <v>0.09</v>
      </c>
      <c r="K146">
        <v>0.28999999999999998</v>
      </c>
      <c r="L146">
        <v>17.3</v>
      </c>
      <c r="M146">
        <v>10</v>
      </c>
      <c r="N146">
        <v>4</v>
      </c>
      <c r="O146">
        <v>6</v>
      </c>
      <c r="P146">
        <v>28.6</v>
      </c>
      <c r="Q146">
        <v>23.9</v>
      </c>
      <c r="R146">
        <v>0.09</v>
      </c>
      <c r="S146">
        <v>-0.6</v>
      </c>
      <c r="T146">
        <v>0.1</v>
      </c>
    </row>
    <row r="147" spans="1:26" x14ac:dyDescent="0.25">
      <c r="A147" t="s">
        <v>377</v>
      </c>
      <c r="B147">
        <v>24</v>
      </c>
      <c r="C147">
        <v>16</v>
      </c>
      <c r="D147">
        <v>27</v>
      </c>
      <c r="E147">
        <v>192</v>
      </c>
      <c r="F147">
        <v>61</v>
      </c>
      <c r="G147">
        <v>31.8</v>
      </c>
      <c r="H147">
        <v>12</v>
      </c>
      <c r="I147">
        <v>3.81</v>
      </c>
      <c r="J147">
        <v>0.13</v>
      </c>
      <c r="K147">
        <v>0.41</v>
      </c>
      <c r="L147">
        <v>17.5</v>
      </c>
      <c r="M147">
        <v>9</v>
      </c>
      <c r="N147">
        <v>2</v>
      </c>
      <c r="O147">
        <v>3</v>
      </c>
      <c r="P147">
        <v>21.6</v>
      </c>
      <c r="Q147">
        <v>19.3</v>
      </c>
      <c r="R147">
        <v>0.1</v>
      </c>
      <c r="S147">
        <v>5.4</v>
      </c>
      <c r="T147">
        <v>5.7</v>
      </c>
    </row>
    <row r="148" spans="1:26" x14ac:dyDescent="0.25">
      <c r="A148" t="s">
        <v>378</v>
      </c>
      <c r="B148">
        <v>26</v>
      </c>
      <c r="C148">
        <v>16</v>
      </c>
      <c r="D148">
        <v>12</v>
      </c>
      <c r="E148">
        <v>171</v>
      </c>
      <c r="F148">
        <v>50</v>
      </c>
      <c r="G148">
        <v>29.2</v>
      </c>
      <c r="H148">
        <v>10.69</v>
      </c>
      <c r="I148">
        <v>3.12</v>
      </c>
      <c r="J148">
        <v>0.06</v>
      </c>
      <c r="K148">
        <v>0.22</v>
      </c>
      <c r="L148">
        <v>19.5</v>
      </c>
      <c r="M148">
        <v>4</v>
      </c>
      <c r="N148">
        <v>1</v>
      </c>
      <c r="O148">
        <v>1</v>
      </c>
      <c r="P148">
        <v>12.9</v>
      </c>
      <c r="Q148">
        <v>12.1</v>
      </c>
      <c r="R148">
        <v>7.0000000000000007E-2</v>
      </c>
      <c r="S148">
        <v>-0.9</v>
      </c>
      <c r="T148">
        <v>-1.1000000000000001</v>
      </c>
    </row>
    <row r="149" spans="1:26" x14ac:dyDescent="0.25">
      <c r="A149" t="s">
        <v>379</v>
      </c>
      <c r="B149">
        <v>26</v>
      </c>
      <c r="C149">
        <v>16</v>
      </c>
      <c r="D149">
        <v>23</v>
      </c>
      <c r="E149">
        <v>223</v>
      </c>
      <c r="F149">
        <v>74</v>
      </c>
      <c r="G149">
        <v>33.200000000000003</v>
      </c>
      <c r="H149">
        <v>13.94</v>
      </c>
      <c r="I149">
        <v>4.62</v>
      </c>
      <c r="J149">
        <v>0.08</v>
      </c>
      <c r="K149">
        <v>0.24</v>
      </c>
      <c r="L149">
        <v>19</v>
      </c>
      <c r="M149">
        <v>9</v>
      </c>
      <c r="N149">
        <v>5</v>
      </c>
      <c r="O149">
        <v>5</v>
      </c>
      <c r="P149">
        <v>20.8</v>
      </c>
      <c r="Q149">
        <v>17</v>
      </c>
      <c r="R149">
        <v>0.08</v>
      </c>
      <c r="S149">
        <v>2.2000000000000002</v>
      </c>
      <c r="T149">
        <v>1</v>
      </c>
    </row>
    <row r="150" spans="1:26" x14ac:dyDescent="0.25">
      <c r="A150" t="s">
        <v>380</v>
      </c>
      <c r="B150">
        <v>25</v>
      </c>
      <c r="C150">
        <v>16</v>
      </c>
      <c r="D150">
        <v>14</v>
      </c>
      <c r="E150">
        <v>170</v>
      </c>
      <c r="F150">
        <v>50</v>
      </c>
      <c r="G150">
        <v>29.4</v>
      </c>
      <c r="H150">
        <v>10.62</v>
      </c>
      <c r="I150">
        <v>3.12</v>
      </c>
      <c r="J150">
        <v>0.08</v>
      </c>
      <c r="K150">
        <v>0.26</v>
      </c>
      <c r="L150">
        <v>17.399999999999999</v>
      </c>
      <c r="M150">
        <v>5</v>
      </c>
      <c r="N150">
        <v>1</v>
      </c>
      <c r="O150">
        <v>1</v>
      </c>
      <c r="P150">
        <v>16.100000000000001</v>
      </c>
      <c r="Q150">
        <v>15.3</v>
      </c>
      <c r="R150">
        <v>0.09</v>
      </c>
      <c r="S150">
        <v>-2.1</v>
      </c>
      <c r="T150">
        <v>-2.2999999999999998</v>
      </c>
    </row>
    <row r="151" spans="1:26" x14ac:dyDescent="0.25">
      <c r="A151" t="s">
        <v>381</v>
      </c>
      <c r="B151">
        <v>27</v>
      </c>
      <c r="C151">
        <v>16</v>
      </c>
      <c r="D151">
        <v>13</v>
      </c>
      <c r="E151">
        <v>192</v>
      </c>
      <c r="F151">
        <v>60</v>
      </c>
      <c r="G151">
        <v>31.3</v>
      </c>
      <c r="H151">
        <v>12</v>
      </c>
      <c r="I151">
        <v>3.75</v>
      </c>
      <c r="J151">
        <v>0.06</v>
      </c>
      <c r="K151">
        <v>0.18</v>
      </c>
      <c r="L151">
        <v>18.5</v>
      </c>
      <c r="M151">
        <v>8</v>
      </c>
      <c r="N151">
        <v>2</v>
      </c>
      <c r="O151">
        <v>3</v>
      </c>
      <c r="P151">
        <v>19.2</v>
      </c>
      <c r="Q151">
        <v>17.2</v>
      </c>
      <c r="R151">
        <v>0.09</v>
      </c>
      <c r="S151">
        <v>-6.2</v>
      </c>
      <c r="T151">
        <v>-6.2</v>
      </c>
    </row>
    <row r="153" spans="1:26" x14ac:dyDescent="0.25">
      <c r="A153" t="s">
        <v>460</v>
      </c>
    </row>
    <row r="154" spans="1:26" x14ac:dyDescent="0.25">
      <c r="E154" t="s">
        <v>109</v>
      </c>
      <c r="L154" t="s">
        <v>110</v>
      </c>
      <c r="Q154" t="s">
        <v>111</v>
      </c>
      <c r="Y154" t="s">
        <v>112</v>
      </c>
    </row>
    <row r="155" spans="1:26" x14ac:dyDescent="0.25">
      <c r="A155" t="s">
        <v>2</v>
      </c>
      <c r="B155" t="s">
        <v>24</v>
      </c>
      <c r="C155" t="s">
        <v>25</v>
      </c>
      <c r="D155" t="s">
        <v>28</v>
      </c>
      <c r="E155" t="s">
        <v>109</v>
      </c>
      <c r="F155" t="s">
        <v>113</v>
      </c>
      <c r="G155" t="s">
        <v>99</v>
      </c>
      <c r="H155" t="s">
        <v>100</v>
      </c>
      <c r="I155" t="s">
        <v>101</v>
      </c>
      <c r="J155" t="s">
        <v>114</v>
      </c>
      <c r="K155" t="s">
        <v>115</v>
      </c>
      <c r="L155" t="s">
        <v>69</v>
      </c>
      <c r="M155" t="s">
        <v>116</v>
      </c>
      <c r="N155" t="s">
        <v>117</v>
      </c>
      <c r="O155" t="s">
        <v>118</v>
      </c>
      <c r="P155" t="s">
        <v>119</v>
      </c>
      <c r="Q155" t="s">
        <v>111</v>
      </c>
      <c r="R155" t="s">
        <v>87</v>
      </c>
      <c r="S155" t="s">
        <v>88</v>
      </c>
      <c r="T155" t="s">
        <v>35</v>
      </c>
      <c r="U155" s="2">
        <v>44929</v>
      </c>
      <c r="V155" t="s">
        <v>120</v>
      </c>
      <c r="W155" t="s">
        <v>121</v>
      </c>
      <c r="X155" t="s">
        <v>122</v>
      </c>
      <c r="Y155" t="s">
        <v>123</v>
      </c>
      <c r="Z155" t="s">
        <v>124</v>
      </c>
    </row>
    <row r="156" spans="1:26" x14ac:dyDescent="0.25">
      <c r="A156" t="s">
        <v>362</v>
      </c>
      <c r="B156">
        <v>25</v>
      </c>
      <c r="C156">
        <v>51.4</v>
      </c>
      <c r="D156">
        <v>16</v>
      </c>
      <c r="E156">
        <v>10288</v>
      </c>
      <c r="F156">
        <v>891</v>
      </c>
      <c r="G156">
        <v>3248</v>
      </c>
      <c r="H156">
        <v>4525</v>
      </c>
      <c r="I156">
        <v>2605</v>
      </c>
      <c r="J156">
        <v>366</v>
      </c>
      <c r="K156">
        <v>10288</v>
      </c>
      <c r="L156">
        <v>270</v>
      </c>
      <c r="M156">
        <v>130</v>
      </c>
      <c r="N156">
        <v>48.1</v>
      </c>
      <c r="O156">
        <v>110</v>
      </c>
      <c r="P156">
        <v>40.700000000000003</v>
      </c>
      <c r="Q156">
        <v>6197</v>
      </c>
      <c r="R156">
        <v>31930</v>
      </c>
      <c r="S156">
        <v>15465</v>
      </c>
      <c r="T156">
        <v>314</v>
      </c>
      <c r="U156">
        <v>217</v>
      </c>
      <c r="V156">
        <v>76</v>
      </c>
      <c r="W156">
        <v>272</v>
      </c>
      <c r="X156">
        <v>163</v>
      </c>
      <c r="Y156">
        <v>6819</v>
      </c>
      <c r="Z156">
        <v>723</v>
      </c>
    </row>
    <row r="157" spans="1:26" x14ac:dyDescent="0.25">
      <c r="A157" t="s">
        <v>363</v>
      </c>
      <c r="B157">
        <v>25</v>
      </c>
      <c r="C157">
        <v>54.6</v>
      </c>
      <c r="D157">
        <v>16</v>
      </c>
      <c r="E157">
        <v>10635</v>
      </c>
      <c r="F157">
        <v>1174</v>
      </c>
      <c r="G157">
        <v>3715</v>
      </c>
      <c r="H157">
        <v>5052</v>
      </c>
      <c r="I157">
        <v>1970</v>
      </c>
      <c r="J157">
        <v>264</v>
      </c>
      <c r="K157">
        <v>10632</v>
      </c>
      <c r="L157">
        <v>297</v>
      </c>
      <c r="M157">
        <v>120</v>
      </c>
      <c r="N157">
        <v>40.4</v>
      </c>
      <c r="O157">
        <v>148</v>
      </c>
      <c r="P157">
        <v>49.8</v>
      </c>
      <c r="Q157">
        <v>6445</v>
      </c>
      <c r="R157">
        <v>33721</v>
      </c>
      <c r="S157">
        <v>16816</v>
      </c>
      <c r="T157">
        <v>281</v>
      </c>
      <c r="U157">
        <v>191</v>
      </c>
      <c r="V157">
        <v>58</v>
      </c>
      <c r="W157">
        <v>228</v>
      </c>
      <c r="X157">
        <v>123</v>
      </c>
      <c r="Y157">
        <v>7466</v>
      </c>
      <c r="Z157">
        <v>561</v>
      </c>
    </row>
    <row r="158" spans="1:26" x14ac:dyDescent="0.25">
      <c r="A158" t="s">
        <v>364</v>
      </c>
      <c r="B158">
        <v>25</v>
      </c>
      <c r="C158">
        <v>43.1</v>
      </c>
      <c r="D158">
        <v>16</v>
      </c>
      <c r="E158">
        <v>8099</v>
      </c>
      <c r="F158">
        <v>971</v>
      </c>
      <c r="G158">
        <v>2869</v>
      </c>
      <c r="H158">
        <v>3402</v>
      </c>
      <c r="I158">
        <v>1908</v>
      </c>
      <c r="J158">
        <v>298</v>
      </c>
      <c r="K158">
        <v>8097</v>
      </c>
      <c r="L158">
        <v>228</v>
      </c>
      <c r="M158">
        <v>107</v>
      </c>
      <c r="N158">
        <v>46.9</v>
      </c>
      <c r="O158">
        <v>98</v>
      </c>
      <c r="P158">
        <v>43</v>
      </c>
      <c r="Q158">
        <v>4356</v>
      </c>
      <c r="R158">
        <v>23260</v>
      </c>
      <c r="S158">
        <v>11970</v>
      </c>
      <c r="T158">
        <v>260</v>
      </c>
      <c r="U158">
        <v>165</v>
      </c>
      <c r="V158">
        <v>54</v>
      </c>
      <c r="W158">
        <v>222</v>
      </c>
      <c r="X158">
        <v>138</v>
      </c>
      <c r="Y158">
        <v>4794</v>
      </c>
      <c r="Z158">
        <v>501</v>
      </c>
    </row>
    <row r="159" spans="1:26" x14ac:dyDescent="0.25">
      <c r="A159" t="s">
        <v>365</v>
      </c>
      <c r="B159">
        <v>29</v>
      </c>
      <c r="C159">
        <v>45</v>
      </c>
      <c r="D159">
        <v>16</v>
      </c>
      <c r="E159">
        <v>8528</v>
      </c>
      <c r="F159">
        <v>1122</v>
      </c>
      <c r="G159">
        <v>3117</v>
      </c>
      <c r="H159">
        <v>3579</v>
      </c>
      <c r="I159">
        <v>1920</v>
      </c>
      <c r="J159">
        <v>282</v>
      </c>
      <c r="K159">
        <v>8527</v>
      </c>
      <c r="L159">
        <v>269</v>
      </c>
      <c r="M159">
        <v>101</v>
      </c>
      <c r="N159">
        <v>37.5</v>
      </c>
      <c r="O159">
        <v>131</v>
      </c>
      <c r="P159">
        <v>48.7</v>
      </c>
      <c r="Q159">
        <v>4801</v>
      </c>
      <c r="R159">
        <v>26688</v>
      </c>
      <c r="S159">
        <v>12659</v>
      </c>
      <c r="T159">
        <v>229</v>
      </c>
      <c r="U159">
        <v>153</v>
      </c>
      <c r="V159">
        <v>55</v>
      </c>
      <c r="W159">
        <v>241</v>
      </c>
      <c r="X159">
        <v>127</v>
      </c>
      <c r="Y159">
        <v>5072</v>
      </c>
      <c r="Z159">
        <v>458</v>
      </c>
    </row>
    <row r="160" spans="1:26" x14ac:dyDescent="0.25">
      <c r="A160" t="s">
        <v>366</v>
      </c>
      <c r="B160">
        <v>26</v>
      </c>
      <c r="C160">
        <v>57.8</v>
      </c>
      <c r="D160">
        <v>16</v>
      </c>
      <c r="E160">
        <v>10487</v>
      </c>
      <c r="F160">
        <v>913</v>
      </c>
      <c r="G160">
        <v>2961</v>
      </c>
      <c r="H160">
        <v>4743</v>
      </c>
      <c r="I160">
        <v>2879</v>
      </c>
      <c r="J160">
        <v>381</v>
      </c>
      <c r="K160">
        <v>10485</v>
      </c>
      <c r="L160">
        <v>321</v>
      </c>
      <c r="M160">
        <v>141</v>
      </c>
      <c r="N160">
        <v>43.9</v>
      </c>
      <c r="O160">
        <v>142</v>
      </c>
      <c r="P160">
        <v>44.2</v>
      </c>
      <c r="Q160">
        <v>6395</v>
      </c>
      <c r="R160">
        <v>33248</v>
      </c>
      <c r="S160">
        <v>15421</v>
      </c>
      <c r="T160">
        <v>277</v>
      </c>
      <c r="U160">
        <v>251</v>
      </c>
      <c r="V160">
        <v>71</v>
      </c>
      <c r="W160">
        <v>244</v>
      </c>
      <c r="X160">
        <v>152</v>
      </c>
      <c r="Y160">
        <v>7090</v>
      </c>
      <c r="Z160">
        <v>743</v>
      </c>
    </row>
    <row r="161" spans="1:26" x14ac:dyDescent="0.25">
      <c r="A161" t="s">
        <v>367</v>
      </c>
      <c r="B161">
        <v>28</v>
      </c>
      <c r="C161">
        <v>52.1</v>
      </c>
      <c r="D161">
        <v>16</v>
      </c>
      <c r="E161">
        <v>9683</v>
      </c>
      <c r="F161">
        <v>1296</v>
      </c>
      <c r="G161">
        <v>3544</v>
      </c>
      <c r="H161">
        <v>4141</v>
      </c>
      <c r="I161">
        <v>2093</v>
      </c>
      <c r="J161">
        <v>287</v>
      </c>
      <c r="K161">
        <v>9679</v>
      </c>
      <c r="L161">
        <v>316</v>
      </c>
      <c r="M161">
        <v>143</v>
      </c>
      <c r="N161">
        <v>45.3</v>
      </c>
      <c r="O161">
        <v>146</v>
      </c>
      <c r="P161">
        <v>46.2</v>
      </c>
      <c r="Q161">
        <v>5423</v>
      </c>
      <c r="R161">
        <v>27377</v>
      </c>
      <c r="S161">
        <v>13117</v>
      </c>
      <c r="T161">
        <v>211</v>
      </c>
      <c r="U161">
        <v>160</v>
      </c>
      <c r="V161">
        <v>59</v>
      </c>
      <c r="W161">
        <v>261</v>
      </c>
      <c r="X161">
        <v>162</v>
      </c>
      <c r="Y161">
        <v>6319</v>
      </c>
      <c r="Z161">
        <v>578</v>
      </c>
    </row>
    <row r="162" spans="1:26" x14ac:dyDescent="0.25">
      <c r="A162" t="s">
        <v>368</v>
      </c>
      <c r="B162">
        <v>27</v>
      </c>
      <c r="C162">
        <v>42.3</v>
      </c>
      <c r="D162">
        <v>16</v>
      </c>
      <c r="E162">
        <v>8018</v>
      </c>
      <c r="F162">
        <v>1060</v>
      </c>
      <c r="G162">
        <v>3004</v>
      </c>
      <c r="H162">
        <v>3426</v>
      </c>
      <c r="I162">
        <v>1667</v>
      </c>
      <c r="J162">
        <v>241</v>
      </c>
      <c r="K162">
        <v>8018</v>
      </c>
      <c r="L162">
        <v>190</v>
      </c>
      <c r="M162">
        <v>88</v>
      </c>
      <c r="N162">
        <v>46.3</v>
      </c>
      <c r="O162">
        <v>79</v>
      </c>
      <c r="P162">
        <v>41.6</v>
      </c>
      <c r="Q162">
        <v>4287</v>
      </c>
      <c r="R162">
        <v>22519</v>
      </c>
      <c r="S162">
        <v>10411</v>
      </c>
      <c r="T162">
        <v>184</v>
      </c>
      <c r="U162">
        <v>145</v>
      </c>
      <c r="V162">
        <v>34</v>
      </c>
      <c r="W162">
        <v>245</v>
      </c>
      <c r="X162">
        <v>120</v>
      </c>
      <c r="Y162">
        <v>4688</v>
      </c>
      <c r="Z162">
        <v>422</v>
      </c>
    </row>
    <row r="163" spans="1:26" x14ac:dyDescent="0.25">
      <c r="A163" t="s">
        <v>369</v>
      </c>
      <c r="B163">
        <v>24</v>
      </c>
      <c r="C163">
        <v>44.9</v>
      </c>
      <c r="D163">
        <v>16</v>
      </c>
      <c r="E163">
        <v>8019</v>
      </c>
      <c r="F163">
        <v>947</v>
      </c>
      <c r="G163">
        <v>2831</v>
      </c>
      <c r="H163">
        <v>3679</v>
      </c>
      <c r="I163">
        <v>1599</v>
      </c>
      <c r="J163">
        <v>235</v>
      </c>
      <c r="K163">
        <v>8017</v>
      </c>
      <c r="L163">
        <v>228</v>
      </c>
      <c r="M163">
        <v>101</v>
      </c>
      <c r="N163">
        <v>44.3</v>
      </c>
      <c r="O163">
        <v>104</v>
      </c>
      <c r="P163">
        <v>45.6</v>
      </c>
      <c r="Q163">
        <v>4276</v>
      </c>
      <c r="R163">
        <v>23052</v>
      </c>
      <c r="S163">
        <v>10102</v>
      </c>
      <c r="T163">
        <v>191</v>
      </c>
      <c r="U163">
        <v>156</v>
      </c>
      <c r="V163">
        <v>35</v>
      </c>
      <c r="W163">
        <v>249</v>
      </c>
      <c r="X163">
        <v>116</v>
      </c>
      <c r="Y163">
        <v>4529</v>
      </c>
      <c r="Z163">
        <v>426</v>
      </c>
    </row>
    <row r="164" spans="1:26" x14ac:dyDescent="0.25">
      <c r="A164" t="s">
        <v>370</v>
      </c>
      <c r="B164">
        <v>23</v>
      </c>
      <c r="C164">
        <v>55.6</v>
      </c>
      <c r="D164">
        <v>16</v>
      </c>
      <c r="E164">
        <v>10878</v>
      </c>
      <c r="F164">
        <v>993</v>
      </c>
      <c r="G164">
        <v>3369</v>
      </c>
      <c r="H164">
        <v>4947</v>
      </c>
      <c r="I164">
        <v>2632</v>
      </c>
      <c r="J164">
        <v>451</v>
      </c>
      <c r="K164">
        <v>10871</v>
      </c>
      <c r="L164">
        <v>205</v>
      </c>
      <c r="M164">
        <v>101</v>
      </c>
      <c r="N164">
        <v>49.3</v>
      </c>
      <c r="O164">
        <v>81</v>
      </c>
      <c r="P164">
        <v>39.5</v>
      </c>
      <c r="Q164">
        <v>6548</v>
      </c>
      <c r="R164">
        <v>30879</v>
      </c>
      <c r="S164">
        <v>15743</v>
      </c>
      <c r="T164">
        <v>313</v>
      </c>
      <c r="U164">
        <v>243</v>
      </c>
      <c r="V164">
        <v>85</v>
      </c>
      <c r="W164">
        <v>200</v>
      </c>
      <c r="X164">
        <v>101</v>
      </c>
      <c r="Y164">
        <v>7803</v>
      </c>
      <c r="Z164">
        <v>678</v>
      </c>
    </row>
    <row r="165" spans="1:26" x14ac:dyDescent="0.25">
      <c r="A165" t="s">
        <v>371</v>
      </c>
      <c r="B165">
        <v>24</v>
      </c>
      <c r="C165">
        <v>46.5</v>
      </c>
      <c r="D165">
        <v>16</v>
      </c>
      <c r="E165">
        <v>9075</v>
      </c>
      <c r="F165">
        <v>995</v>
      </c>
      <c r="G165">
        <v>2959</v>
      </c>
      <c r="H165">
        <v>4104</v>
      </c>
      <c r="I165">
        <v>2085</v>
      </c>
      <c r="J165">
        <v>353</v>
      </c>
      <c r="K165">
        <v>9071</v>
      </c>
      <c r="L165">
        <v>266</v>
      </c>
      <c r="M165">
        <v>118</v>
      </c>
      <c r="N165">
        <v>44.4</v>
      </c>
      <c r="O165">
        <v>115</v>
      </c>
      <c r="P165">
        <v>43.2</v>
      </c>
      <c r="Q165">
        <v>5155</v>
      </c>
      <c r="R165">
        <v>28274</v>
      </c>
      <c r="S165">
        <v>14725</v>
      </c>
      <c r="T165">
        <v>294</v>
      </c>
      <c r="U165">
        <v>212</v>
      </c>
      <c r="V165">
        <v>77</v>
      </c>
      <c r="W165">
        <v>240</v>
      </c>
      <c r="X165">
        <v>109</v>
      </c>
      <c r="Y165">
        <v>5853</v>
      </c>
      <c r="Z165">
        <v>524</v>
      </c>
    </row>
    <row r="166" spans="1:26" x14ac:dyDescent="0.25">
      <c r="A166" t="s">
        <v>372</v>
      </c>
      <c r="B166">
        <v>21</v>
      </c>
      <c r="C166">
        <v>53.5</v>
      </c>
      <c r="D166">
        <v>16</v>
      </c>
      <c r="E166">
        <v>10706</v>
      </c>
      <c r="F166">
        <v>952</v>
      </c>
      <c r="G166">
        <v>3186</v>
      </c>
      <c r="H166">
        <v>5264</v>
      </c>
      <c r="I166">
        <v>2357</v>
      </c>
      <c r="J166">
        <v>324</v>
      </c>
      <c r="K166">
        <v>10703</v>
      </c>
      <c r="L166">
        <v>254</v>
      </c>
      <c r="M166">
        <v>109</v>
      </c>
      <c r="N166">
        <v>42.9</v>
      </c>
      <c r="O166">
        <v>109</v>
      </c>
      <c r="P166">
        <v>42.9</v>
      </c>
      <c r="Q166">
        <v>5875</v>
      </c>
      <c r="R166">
        <v>32796</v>
      </c>
      <c r="S166">
        <v>17615</v>
      </c>
      <c r="T166">
        <v>350</v>
      </c>
      <c r="U166">
        <v>232</v>
      </c>
      <c r="V166">
        <v>61</v>
      </c>
      <c r="W166">
        <v>212</v>
      </c>
      <c r="X166">
        <v>119</v>
      </c>
      <c r="Y166">
        <v>7575</v>
      </c>
      <c r="Z166">
        <v>677</v>
      </c>
    </row>
    <row r="167" spans="1:26" x14ac:dyDescent="0.25">
      <c r="A167" t="s">
        <v>373</v>
      </c>
      <c r="B167">
        <v>23</v>
      </c>
      <c r="C167">
        <v>45.8</v>
      </c>
      <c r="D167">
        <v>16</v>
      </c>
      <c r="E167">
        <v>8507</v>
      </c>
      <c r="F167">
        <v>953</v>
      </c>
      <c r="G167">
        <v>2721</v>
      </c>
      <c r="H167">
        <v>3928</v>
      </c>
      <c r="I167">
        <v>1971</v>
      </c>
      <c r="J167">
        <v>272</v>
      </c>
      <c r="K167">
        <v>8504</v>
      </c>
      <c r="L167">
        <v>297</v>
      </c>
      <c r="M167">
        <v>133</v>
      </c>
      <c r="N167">
        <v>44.8</v>
      </c>
      <c r="O167">
        <v>132</v>
      </c>
      <c r="P167">
        <v>44.4</v>
      </c>
      <c r="Q167">
        <v>4826</v>
      </c>
      <c r="R167">
        <v>28887</v>
      </c>
      <c r="S167">
        <v>15094</v>
      </c>
      <c r="T167">
        <v>307</v>
      </c>
      <c r="U167">
        <v>204</v>
      </c>
      <c r="V167">
        <v>77</v>
      </c>
      <c r="W167">
        <v>284</v>
      </c>
      <c r="X167">
        <v>165</v>
      </c>
      <c r="Y167">
        <v>5089</v>
      </c>
      <c r="Z167">
        <v>528</v>
      </c>
    </row>
    <row r="168" spans="1:26" x14ac:dyDescent="0.25">
      <c r="A168" t="s">
        <v>374</v>
      </c>
      <c r="B168">
        <v>29</v>
      </c>
      <c r="C168">
        <v>54.6</v>
      </c>
      <c r="D168">
        <v>16</v>
      </c>
      <c r="E168">
        <v>10084</v>
      </c>
      <c r="F168">
        <v>1088</v>
      </c>
      <c r="G168">
        <v>3317</v>
      </c>
      <c r="H168">
        <v>4799</v>
      </c>
      <c r="I168">
        <v>2051</v>
      </c>
      <c r="J168">
        <v>330</v>
      </c>
      <c r="K168">
        <v>10080</v>
      </c>
      <c r="L168">
        <v>303</v>
      </c>
      <c r="M168">
        <v>135</v>
      </c>
      <c r="N168">
        <v>44.6</v>
      </c>
      <c r="O168">
        <v>131</v>
      </c>
      <c r="P168">
        <v>43.2</v>
      </c>
      <c r="Q168">
        <v>6444</v>
      </c>
      <c r="R168">
        <v>36707</v>
      </c>
      <c r="S168">
        <v>19342</v>
      </c>
      <c r="T168">
        <v>357</v>
      </c>
      <c r="U168">
        <v>251</v>
      </c>
      <c r="V168">
        <v>90</v>
      </c>
      <c r="W168">
        <v>230</v>
      </c>
      <c r="X168">
        <v>127</v>
      </c>
      <c r="Y168">
        <v>7054</v>
      </c>
      <c r="Z168">
        <v>609</v>
      </c>
    </row>
    <row r="169" spans="1:26" x14ac:dyDescent="0.25">
      <c r="A169" t="s">
        <v>375</v>
      </c>
      <c r="B169">
        <v>25</v>
      </c>
      <c r="C169">
        <v>54.8</v>
      </c>
      <c r="D169">
        <v>16</v>
      </c>
      <c r="E169">
        <v>10486</v>
      </c>
      <c r="F169">
        <v>1160</v>
      </c>
      <c r="G169">
        <v>3445</v>
      </c>
      <c r="H169">
        <v>4619</v>
      </c>
      <c r="I169">
        <v>2506</v>
      </c>
      <c r="J169">
        <v>376</v>
      </c>
      <c r="K169">
        <v>10485</v>
      </c>
      <c r="L169">
        <v>214</v>
      </c>
      <c r="M169">
        <v>89</v>
      </c>
      <c r="N169">
        <v>41.6</v>
      </c>
      <c r="O169">
        <v>101</v>
      </c>
      <c r="P169">
        <v>47.2</v>
      </c>
      <c r="Q169">
        <v>6639</v>
      </c>
      <c r="R169">
        <v>36147</v>
      </c>
      <c r="S169">
        <v>18971</v>
      </c>
      <c r="T169">
        <v>356</v>
      </c>
      <c r="U169">
        <v>269</v>
      </c>
      <c r="V169">
        <v>97</v>
      </c>
      <c r="W169">
        <v>231</v>
      </c>
      <c r="X169">
        <v>117</v>
      </c>
      <c r="Y169">
        <v>7462</v>
      </c>
      <c r="Z169">
        <v>618</v>
      </c>
    </row>
    <row r="170" spans="1:26" x14ac:dyDescent="0.25">
      <c r="A170" t="s">
        <v>376</v>
      </c>
      <c r="B170">
        <v>23</v>
      </c>
      <c r="C170">
        <v>59.4</v>
      </c>
      <c r="D170">
        <v>16</v>
      </c>
      <c r="E170">
        <v>11098</v>
      </c>
      <c r="F170">
        <v>845</v>
      </c>
      <c r="G170">
        <v>3011</v>
      </c>
      <c r="H170">
        <v>5213</v>
      </c>
      <c r="I170">
        <v>2978</v>
      </c>
      <c r="J170">
        <v>472</v>
      </c>
      <c r="K170">
        <v>11092</v>
      </c>
      <c r="L170">
        <v>331</v>
      </c>
      <c r="M170">
        <v>145</v>
      </c>
      <c r="N170">
        <v>43.8</v>
      </c>
      <c r="O170">
        <v>154</v>
      </c>
      <c r="P170">
        <v>46.5</v>
      </c>
      <c r="Q170">
        <v>6577</v>
      </c>
      <c r="R170">
        <v>35399</v>
      </c>
      <c r="S170">
        <v>17440</v>
      </c>
      <c r="T170">
        <v>346</v>
      </c>
      <c r="U170">
        <v>269</v>
      </c>
      <c r="V170">
        <v>90</v>
      </c>
      <c r="W170">
        <v>225</v>
      </c>
      <c r="X170">
        <v>126</v>
      </c>
      <c r="Y170">
        <v>7917</v>
      </c>
      <c r="Z170">
        <v>722</v>
      </c>
    </row>
    <row r="171" spans="1:26" x14ac:dyDescent="0.25">
      <c r="A171" t="s">
        <v>377</v>
      </c>
      <c r="B171">
        <v>24</v>
      </c>
      <c r="C171">
        <v>53.8</v>
      </c>
      <c r="D171">
        <v>16</v>
      </c>
      <c r="E171">
        <v>9827</v>
      </c>
      <c r="F171">
        <v>919</v>
      </c>
      <c r="G171">
        <v>3108</v>
      </c>
      <c r="H171">
        <v>4647</v>
      </c>
      <c r="I171">
        <v>2154</v>
      </c>
      <c r="J171">
        <v>337</v>
      </c>
      <c r="K171">
        <v>9824</v>
      </c>
      <c r="L171">
        <v>209</v>
      </c>
      <c r="M171">
        <v>92</v>
      </c>
      <c r="N171">
        <v>44</v>
      </c>
      <c r="O171">
        <v>94</v>
      </c>
      <c r="P171">
        <v>45</v>
      </c>
      <c r="Q171">
        <v>5902</v>
      </c>
      <c r="R171">
        <v>30505</v>
      </c>
      <c r="S171">
        <v>15636</v>
      </c>
      <c r="T171">
        <v>286</v>
      </c>
      <c r="U171">
        <v>219</v>
      </c>
      <c r="V171">
        <v>71</v>
      </c>
      <c r="W171">
        <v>190</v>
      </c>
      <c r="X171">
        <v>112</v>
      </c>
      <c r="Y171">
        <v>6832</v>
      </c>
      <c r="Z171">
        <v>583</v>
      </c>
    </row>
    <row r="172" spans="1:26" x14ac:dyDescent="0.25">
      <c r="A172" t="s">
        <v>378</v>
      </c>
      <c r="B172">
        <v>26</v>
      </c>
      <c r="C172">
        <v>45.9</v>
      </c>
      <c r="D172">
        <v>16</v>
      </c>
      <c r="E172">
        <v>8489</v>
      </c>
      <c r="F172">
        <v>1050</v>
      </c>
      <c r="G172">
        <v>2962</v>
      </c>
      <c r="H172">
        <v>3761</v>
      </c>
      <c r="I172">
        <v>1865</v>
      </c>
      <c r="J172">
        <v>248</v>
      </c>
      <c r="K172">
        <v>8488</v>
      </c>
      <c r="L172">
        <v>258</v>
      </c>
      <c r="M172">
        <v>108</v>
      </c>
      <c r="N172">
        <v>41.9</v>
      </c>
      <c r="O172">
        <v>129</v>
      </c>
      <c r="P172">
        <v>50</v>
      </c>
      <c r="Q172">
        <v>4413</v>
      </c>
      <c r="R172">
        <v>24685</v>
      </c>
      <c r="S172">
        <v>11715</v>
      </c>
      <c r="T172">
        <v>237</v>
      </c>
      <c r="U172">
        <v>181</v>
      </c>
      <c r="V172">
        <v>53</v>
      </c>
      <c r="W172">
        <v>262</v>
      </c>
      <c r="X172">
        <v>150</v>
      </c>
      <c r="Y172">
        <v>5049</v>
      </c>
      <c r="Z172">
        <v>483</v>
      </c>
    </row>
    <row r="173" spans="1:26" x14ac:dyDescent="0.25">
      <c r="A173" t="s">
        <v>379</v>
      </c>
      <c r="B173">
        <v>26</v>
      </c>
      <c r="C173">
        <v>46.8</v>
      </c>
      <c r="D173">
        <v>16</v>
      </c>
      <c r="E173">
        <v>8778</v>
      </c>
      <c r="F173">
        <v>1063</v>
      </c>
      <c r="G173">
        <v>2847</v>
      </c>
      <c r="H173">
        <v>3718</v>
      </c>
      <c r="I173">
        <v>2306</v>
      </c>
      <c r="J173">
        <v>326</v>
      </c>
      <c r="K173">
        <v>8773</v>
      </c>
      <c r="L173">
        <v>264</v>
      </c>
      <c r="M173">
        <v>129</v>
      </c>
      <c r="N173">
        <v>48.9</v>
      </c>
      <c r="O173">
        <v>112</v>
      </c>
      <c r="P173">
        <v>42.4</v>
      </c>
      <c r="Q173">
        <v>4856</v>
      </c>
      <c r="R173">
        <v>28433</v>
      </c>
      <c r="S173">
        <v>14437</v>
      </c>
      <c r="T173">
        <v>289</v>
      </c>
      <c r="U173">
        <v>211</v>
      </c>
      <c r="V173">
        <v>72</v>
      </c>
      <c r="W173">
        <v>238</v>
      </c>
      <c r="X173">
        <v>142</v>
      </c>
      <c r="Y173">
        <v>5550</v>
      </c>
      <c r="Z173">
        <v>589</v>
      </c>
    </row>
    <row r="174" spans="1:26" x14ac:dyDescent="0.25">
      <c r="A174" t="s">
        <v>380</v>
      </c>
      <c r="B174">
        <v>25</v>
      </c>
      <c r="C174">
        <v>50.9</v>
      </c>
      <c r="D174">
        <v>16</v>
      </c>
      <c r="E174">
        <v>9264</v>
      </c>
      <c r="F174">
        <v>901</v>
      </c>
      <c r="G174">
        <v>2808</v>
      </c>
      <c r="H174">
        <v>4359</v>
      </c>
      <c r="I174">
        <v>2198</v>
      </c>
      <c r="J174">
        <v>301</v>
      </c>
      <c r="K174">
        <v>9263</v>
      </c>
      <c r="L174">
        <v>244</v>
      </c>
      <c r="M174">
        <v>108</v>
      </c>
      <c r="N174">
        <v>44.3</v>
      </c>
      <c r="O174">
        <v>102</v>
      </c>
      <c r="P174">
        <v>41.8</v>
      </c>
      <c r="Q174">
        <v>5381</v>
      </c>
      <c r="R174">
        <v>30377</v>
      </c>
      <c r="S174">
        <v>14913</v>
      </c>
      <c r="T174">
        <v>344</v>
      </c>
      <c r="U174">
        <v>232</v>
      </c>
      <c r="V174">
        <v>65</v>
      </c>
      <c r="W174">
        <v>261</v>
      </c>
      <c r="X174">
        <v>122</v>
      </c>
      <c r="Y174">
        <v>5974</v>
      </c>
      <c r="Z174">
        <v>578</v>
      </c>
    </row>
    <row r="175" spans="1:26" x14ac:dyDescent="0.25">
      <c r="A175" t="s">
        <v>381</v>
      </c>
      <c r="B175">
        <v>27</v>
      </c>
      <c r="C175">
        <v>41.2</v>
      </c>
      <c r="D175">
        <v>16</v>
      </c>
      <c r="E175">
        <v>7757</v>
      </c>
      <c r="F175">
        <v>1005</v>
      </c>
      <c r="G175">
        <v>2739</v>
      </c>
      <c r="H175">
        <v>3389</v>
      </c>
      <c r="I175">
        <v>1738</v>
      </c>
      <c r="J175">
        <v>266</v>
      </c>
      <c r="K175">
        <v>7754</v>
      </c>
      <c r="L175">
        <v>314</v>
      </c>
      <c r="M175">
        <v>151</v>
      </c>
      <c r="N175">
        <v>48.1</v>
      </c>
      <c r="O175">
        <v>136</v>
      </c>
      <c r="P175">
        <v>43.3</v>
      </c>
      <c r="Q175">
        <v>4307</v>
      </c>
      <c r="R175">
        <v>25255</v>
      </c>
      <c r="S175">
        <v>13162</v>
      </c>
      <c r="T175">
        <v>278</v>
      </c>
      <c r="U175">
        <v>194</v>
      </c>
      <c r="V175">
        <v>64</v>
      </c>
      <c r="W175">
        <v>302</v>
      </c>
      <c r="X175">
        <v>155</v>
      </c>
      <c r="Y175">
        <v>4382</v>
      </c>
      <c r="Z175">
        <v>478</v>
      </c>
    </row>
    <row r="177" spans="1:26" x14ac:dyDescent="0.25">
      <c r="A177" t="s">
        <v>460</v>
      </c>
    </row>
    <row r="178" spans="1:26" x14ac:dyDescent="0.25">
      <c r="E178" t="s">
        <v>109</v>
      </c>
      <c r="L178" t="s">
        <v>110</v>
      </c>
      <c r="Q178" t="s">
        <v>111</v>
      </c>
      <c r="Y178" t="s">
        <v>112</v>
      </c>
    </row>
    <row r="179" spans="1:26" x14ac:dyDescent="0.25">
      <c r="A179" t="s">
        <v>2</v>
      </c>
      <c r="B179" t="s">
        <v>24</v>
      </c>
      <c r="C179" t="s">
        <v>25</v>
      </c>
      <c r="D179" t="s">
        <v>28</v>
      </c>
      <c r="E179" t="s">
        <v>109</v>
      </c>
      <c r="F179" t="s">
        <v>113</v>
      </c>
      <c r="G179" t="s">
        <v>99</v>
      </c>
      <c r="H179" t="s">
        <v>100</v>
      </c>
      <c r="I179" t="s">
        <v>101</v>
      </c>
      <c r="J179" t="s">
        <v>114</v>
      </c>
      <c r="K179" t="s">
        <v>115</v>
      </c>
      <c r="L179" t="s">
        <v>69</v>
      </c>
      <c r="M179" t="s">
        <v>116</v>
      </c>
      <c r="N179" t="s">
        <v>117</v>
      </c>
      <c r="O179" t="s">
        <v>118</v>
      </c>
      <c r="P179" t="s">
        <v>119</v>
      </c>
      <c r="Q179" t="s">
        <v>111</v>
      </c>
      <c r="R179" t="s">
        <v>87</v>
      </c>
      <c r="S179" t="s">
        <v>88</v>
      </c>
      <c r="T179" t="s">
        <v>35</v>
      </c>
      <c r="U179" s="2">
        <v>44929</v>
      </c>
      <c r="V179" t="s">
        <v>120</v>
      </c>
      <c r="W179" t="s">
        <v>121</v>
      </c>
      <c r="X179" t="s">
        <v>122</v>
      </c>
      <c r="Y179" t="s">
        <v>123</v>
      </c>
      <c r="Z179" t="s">
        <v>124</v>
      </c>
    </row>
    <row r="180" spans="1:26" x14ac:dyDescent="0.25">
      <c r="A180" t="s">
        <v>382</v>
      </c>
      <c r="B180">
        <v>25</v>
      </c>
      <c r="C180">
        <v>48.6</v>
      </c>
      <c r="D180">
        <v>16</v>
      </c>
      <c r="E180">
        <v>9824</v>
      </c>
      <c r="F180">
        <v>1112</v>
      </c>
      <c r="G180">
        <v>3469</v>
      </c>
      <c r="H180">
        <v>4534</v>
      </c>
      <c r="I180">
        <v>1918</v>
      </c>
      <c r="J180">
        <v>244</v>
      </c>
      <c r="K180">
        <v>9821</v>
      </c>
      <c r="L180">
        <v>283</v>
      </c>
      <c r="M180">
        <v>129</v>
      </c>
      <c r="N180">
        <v>45.6</v>
      </c>
      <c r="O180">
        <v>116</v>
      </c>
      <c r="P180">
        <v>41</v>
      </c>
      <c r="Q180">
        <v>5254</v>
      </c>
      <c r="R180">
        <v>27996</v>
      </c>
      <c r="S180">
        <v>13070</v>
      </c>
      <c r="T180">
        <v>238</v>
      </c>
      <c r="U180">
        <v>177</v>
      </c>
      <c r="V180">
        <v>53</v>
      </c>
      <c r="W180">
        <v>271</v>
      </c>
      <c r="X180">
        <v>127</v>
      </c>
      <c r="Y180">
        <v>6275</v>
      </c>
      <c r="Z180">
        <v>474</v>
      </c>
    </row>
    <row r="181" spans="1:26" x14ac:dyDescent="0.25">
      <c r="A181" t="s">
        <v>383</v>
      </c>
      <c r="B181">
        <v>25</v>
      </c>
      <c r="C181">
        <v>45.4</v>
      </c>
      <c r="D181">
        <v>16</v>
      </c>
      <c r="E181">
        <v>9039</v>
      </c>
      <c r="F181">
        <v>812</v>
      </c>
      <c r="G181">
        <v>2562</v>
      </c>
      <c r="H181">
        <v>4353</v>
      </c>
      <c r="I181">
        <v>2209</v>
      </c>
      <c r="J181">
        <v>306</v>
      </c>
      <c r="K181">
        <v>9035</v>
      </c>
      <c r="L181">
        <v>285</v>
      </c>
      <c r="M181">
        <v>125</v>
      </c>
      <c r="N181">
        <v>43.9</v>
      </c>
      <c r="O181">
        <v>136</v>
      </c>
      <c r="P181">
        <v>47.7</v>
      </c>
      <c r="Q181">
        <v>5255</v>
      </c>
      <c r="R181">
        <v>29116</v>
      </c>
      <c r="S181">
        <v>14795</v>
      </c>
      <c r="T181">
        <v>278</v>
      </c>
      <c r="U181">
        <v>187</v>
      </c>
      <c r="V181">
        <v>67</v>
      </c>
      <c r="W181">
        <v>234</v>
      </c>
      <c r="X181">
        <v>136</v>
      </c>
      <c r="Y181">
        <v>5904</v>
      </c>
      <c r="Z181">
        <v>573</v>
      </c>
    </row>
    <row r="182" spans="1:26" x14ac:dyDescent="0.25">
      <c r="A182" t="s">
        <v>384</v>
      </c>
      <c r="B182">
        <v>25</v>
      </c>
      <c r="C182">
        <v>56.9</v>
      </c>
      <c r="D182">
        <v>16</v>
      </c>
      <c r="E182">
        <v>10462</v>
      </c>
      <c r="F182">
        <v>1014</v>
      </c>
      <c r="G182">
        <v>3230</v>
      </c>
      <c r="H182">
        <v>4919</v>
      </c>
      <c r="I182">
        <v>2394</v>
      </c>
      <c r="J182">
        <v>366</v>
      </c>
      <c r="K182">
        <v>10460</v>
      </c>
      <c r="L182">
        <v>234</v>
      </c>
      <c r="M182">
        <v>102</v>
      </c>
      <c r="N182">
        <v>43.6</v>
      </c>
      <c r="O182">
        <v>110</v>
      </c>
      <c r="P182">
        <v>47</v>
      </c>
      <c r="Q182">
        <v>6075</v>
      </c>
      <c r="R182">
        <v>34080</v>
      </c>
      <c r="S182">
        <v>17721</v>
      </c>
      <c r="T182">
        <v>324</v>
      </c>
      <c r="U182">
        <v>229</v>
      </c>
      <c r="V182">
        <v>72</v>
      </c>
      <c r="W182">
        <v>243</v>
      </c>
      <c r="X182">
        <v>109</v>
      </c>
      <c r="Y182">
        <v>7119</v>
      </c>
      <c r="Z182">
        <v>675</v>
      </c>
    </row>
    <row r="183" spans="1:26" x14ac:dyDescent="0.25">
      <c r="A183" t="s">
        <v>385</v>
      </c>
      <c r="B183">
        <v>29</v>
      </c>
      <c r="C183">
        <v>55</v>
      </c>
      <c r="D183">
        <v>16</v>
      </c>
      <c r="E183">
        <v>10082</v>
      </c>
      <c r="F183">
        <v>1019</v>
      </c>
      <c r="G183">
        <v>3400</v>
      </c>
      <c r="H183">
        <v>4153</v>
      </c>
      <c r="I183">
        <v>2604</v>
      </c>
      <c r="J183">
        <v>426</v>
      </c>
      <c r="K183">
        <v>10079</v>
      </c>
      <c r="L183">
        <v>276</v>
      </c>
      <c r="M183">
        <v>115</v>
      </c>
      <c r="N183">
        <v>41.7</v>
      </c>
      <c r="O183">
        <v>135</v>
      </c>
      <c r="P183">
        <v>48.9</v>
      </c>
      <c r="Q183">
        <v>5859</v>
      </c>
      <c r="R183">
        <v>28974</v>
      </c>
      <c r="S183">
        <v>13884</v>
      </c>
      <c r="T183">
        <v>273</v>
      </c>
      <c r="U183">
        <v>203</v>
      </c>
      <c r="V183">
        <v>86</v>
      </c>
      <c r="W183">
        <v>246</v>
      </c>
      <c r="X183">
        <v>135</v>
      </c>
      <c r="Y183">
        <v>6606</v>
      </c>
      <c r="Z183">
        <v>679</v>
      </c>
    </row>
    <row r="184" spans="1:26" x14ac:dyDescent="0.25">
      <c r="A184" t="s">
        <v>386</v>
      </c>
      <c r="B184">
        <v>26</v>
      </c>
      <c r="C184">
        <v>42.3</v>
      </c>
      <c r="D184">
        <v>16</v>
      </c>
      <c r="E184">
        <v>8216</v>
      </c>
      <c r="F184">
        <v>1208</v>
      </c>
      <c r="G184">
        <v>3505</v>
      </c>
      <c r="H184">
        <v>3334</v>
      </c>
      <c r="I184">
        <v>1461</v>
      </c>
      <c r="J184">
        <v>254</v>
      </c>
      <c r="K184">
        <v>8210</v>
      </c>
      <c r="L184">
        <v>256</v>
      </c>
      <c r="M184">
        <v>109</v>
      </c>
      <c r="N184">
        <v>42.6</v>
      </c>
      <c r="O184">
        <v>122</v>
      </c>
      <c r="P184">
        <v>47.7</v>
      </c>
      <c r="Q184">
        <v>4344</v>
      </c>
      <c r="R184">
        <v>21543</v>
      </c>
      <c r="S184">
        <v>9615</v>
      </c>
      <c r="T184">
        <v>184</v>
      </c>
      <c r="U184">
        <v>124</v>
      </c>
      <c r="V184">
        <v>40</v>
      </c>
      <c r="W184">
        <v>202</v>
      </c>
      <c r="X184">
        <v>153</v>
      </c>
      <c r="Y184">
        <v>4823</v>
      </c>
      <c r="Z184">
        <v>432</v>
      </c>
    </row>
    <row r="185" spans="1:26" x14ac:dyDescent="0.25">
      <c r="A185" t="s">
        <v>387</v>
      </c>
      <c r="B185">
        <v>28</v>
      </c>
      <c r="C185">
        <v>47.9</v>
      </c>
      <c r="D185">
        <v>16</v>
      </c>
      <c r="E185">
        <v>8987</v>
      </c>
      <c r="F185">
        <v>922</v>
      </c>
      <c r="G185">
        <v>2809</v>
      </c>
      <c r="H185">
        <v>4003</v>
      </c>
      <c r="I185">
        <v>2292</v>
      </c>
      <c r="J185">
        <v>402</v>
      </c>
      <c r="K185">
        <v>8985</v>
      </c>
      <c r="L185">
        <v>278</v>
      </c>
      <c r="M185">
        <v>134</v>
      </c>
      <c r="N185">
        <v>48.2</v>
      </c>
      <c r="O185">
        <v>115</v>
      </c>
      <c r="P185">
        <v>41.4</v>
      </c>
      <c r="Q185">
        <v>4926</v>
      </c>
      <c r="R185">
        <v>27462</v>
      </c>
      <c r="S185">
        <v>13649</v>
      </c>
      <c r="T185">
        <v>330</v>
      </c>
      <c r="U185">
        <v>235</v>
      </c>
      <c r="V185">
        <v>90</v>
      </c>
      <c r="W185">
        <v>237</v>
      </c>
      <c r="X185">
        <v>128</v>
      </c>
      <c r="Y185">
        <v>5602</v>
      </c>
      <c r="Z185">
        <v>633</v>
      </c>
    </row>
    <row r="186" spans="1:26" x14ac:dyDescent="0.25">
      <c r="A186" t="s">
        <v>388</v>
      </c>
      <c r="B186">
        <v>27</v>
      </c>
      <c r="C186">
        <v>57.8</v>
      </c>
      <c r="D186">
        <v>16</v>
      </c>
      <c r="E186">
        <v>10408</v>
      </c>
      <c r="F186">
        <v>821</v>
      </c>
      <c r="G186">
        <v>2826</v>
      </c>
      <c r="H186">
        <v>5197</v>
      </c>
      <c r="I186">
        <v>2479</v>
      </c>
      <c r="J186">
        <v>312</v>
      </c>
      <c r="K186">
        <v>10407</v>
      </c>
      <c r="L186">
        <v>267</v>
      </c>
      <c r="M186">
        <v>106</v>
      </c>
      <c r="N186">
        <v>39.700000000000003</v>
      </c>
      <c r="O186">
        <v>130</v>
      </c>
      <c r="P186">
        <v>48.7</v>
      </c>
      <c r="Q186">
        <v>6438</v>
      </c>
      <c r="R186">
        <v>34969</v>
      </c>
      <c r="S186">
        <v>19019</v>
      </c>
      <c r="T186">
        <v>323</v>
      </c>
      <c r="U186">
        <v>250</v>
      </c>
      <c r="V186">
        <v>53</v>
      </c>
      <c r="W186">
        <v>272</v>
      </c>
      <c r="X186">
        <v>142</v>
      </c>
      <c r="Y186">
        <v>7110</v>
      </c>
      <c r="Z186">
        <v>679</v>
      </c>
    </row>
    <row r="187" spans="1:26" x14ac:dyDescent="0.25">
      <c r="A187" t="s">
        <v>389</v>
      </c>
      <c r="B187">
        <v>24</v>
      </c>
      <c r="C187">
        <v>55.1</v>
      </c>
      <c r="D187">
        <v>16</v>
      </c>
      <c r="E187">
        <v>9432</v>
      </c>
      <c r="F187">
        <v>968</v>
      </c>
      <c r="G187">
        <v>3119</v>
      </c>
      <c r="H187">
        <v>4390</v>
      </c>
      <c r="I187">
        <v>2026</v>
      </c>
      <c r="J187">
        <v>338</v>
      </c>
      <c r="K187">
        <v>9431</v>
      </c>
      <c r="L187">
        <v>276</v>
      </c>
      <c r="M187">
        <v>120</v>
      </c>
      <c r="N187">
        <v>43.5</v>
      </c>
      <c r="O187">
        <v>112</v>
      </c>
      <c r="P187">
        <v>40.6</v>
      </c>
      <c r="Q187">
        <v>5288</v>
      </c>
      <c r="R187">
        <v>28489</v>
      </c>
      <c r="S187">
        <v>14289</v>
      </c>
      <c r="T187">
        <v>270</v>
      </c>
      <c r="U187">
        <v>190</v>
      </c>
      <c r="V187">
        <v>79</v>
      </c>
      <c r="W187">
        <v>280</v>
      </c>
      <c r="X187">
        <v>137</v>
      </c>
      <c r="Y187">
        <v>5962</v>
      </c>
      <c r="Z187">
        <v>558</v>
      </c>
    </row>
    <row r="188" spans="1:26" x14ac:dyDescent="0.25">
      <c r="A188" t="s">
        <v>390</v>
      </c>
      <c r="B188">
        <v>23</v>
      </c>
      <c r="C188">
        <v>44.4</v>
      </c>
      <c r="D188">
        <v>16</v>
      </c>
      <c r="E188">
        <v>8990</v>
      </c>
      <c r="F188">
        <v>1078</v>
      </c>
      <c r="G188">
        <v>2936</v>
      </c>
      <c r="H188">
        <v>4167</v>
      </c>
      <c r="I188">
        <v>1971</v>
      </c>
      <c r="J188">
        <v>249</v>
      </c>
      <c r="K188">
        <v>8989</v>
      </c>
      <c r="L188">
        <v>247</v>
      </c>
      <c r="M188">
        <v>118</v>
      </c>
      <c r="N188">
        <v>47.8</v>
      </c>
      <c r="O188">
        <v>107</v>
      </c>
      <c r="P188">
        <v>43.3</v>
      </c>
      <c r="Q188">
        <v>5250</v>
      </c>
      <c r="R188">
        <v>28823</v>
      </c>
      <c r="S188">
        <v>14179</v>
      </c>
      <c r="T188">
        <v>308</v>
      </c>
      <c r="U188">
        <v>235</v>
      </c>
      <c r="V188">
        <v>58</v>
      </c>
      <c r="W188">
        <v>233</v>
      </c>
      <c r="X188">
        <v>150</v>
      </c>
      <c r="Y188">
        <v>5979</v>
      </c>
      <c r="Z188">
        <v>526</v>
      </c>
    </row>
    <row r="189" spans="1:26" x14ac:dyDescent="0.25">
      <c r="A189" t="s">
        <v>391</v>
      </c>
      <c r="B189">
        <v>24</v>
      </c>
      <c r="C189">
        <v>53.5</v>
      </c>
      <c r="D189">
        <v>16</v>
      </c>
      <c r="E189">
        <v>10147</v>
      </c>
      <c r="F189">
        <v>1018</v>
      </c>
      <c r="G189">
        <v>2932</v>
      </c>
      <c r="H189">
        <v>4754</v>
      </c>
      <c r="I189">
        <v>2543</v>
      </c>
      <c r="J189">
        <v>253</v>
      </c>
      <c r="K189">
        <v>10147</v>
      </c>
      <c r="L189">
        <v>236</v>
      </c>
      <c r="M189">
        <v>88</v>
      </c>
      <c r="N189">
        <v>37.299999999999997</v>
      </c>
      <c r="O189">
        <v>121</v>
      </c>
      <c r="P189">
        <v>51.3</v>
      </c>
      <c r="Q189">
        <v>6125</v>
      </c>
      <c r="R189">
        <v>32995</v>
      </c>
      <c r="S189">
        <v>16898</v>
      </c>
      <c r="T189">
        <v>322</v>
      </c>
      <c r="U189">
        <v>245</v>
      </c>
      <c r="V189">
        <v>40</v>
      </c>
      <c r="W189">
        <v>237</v>
      </c>
      <c r="X189">
        <v>109</v>
      </c>
      <c r="Y189">
        <v>7020</v>
      </c>
      <c r="Z189">
        <v>604</v>
      </c>
    </row>
    <row r="190" spans="1:26" x14ac:dyDescent="0.25">
      <c r="A190" t="s">
        <v>392</v>
      </c>
      <c r="B190">
        <v>21</v>
      </c>
      <c r="C190">
        <v>46.5</v>
      </c>
      <c r="D190">
        <v>16</v>
      </c>
      <c r="E190">
        <v>9638</v>
      </c>
      <c r="F190">
        <v>1210</v>
      </c>
      <c r="G190">
        <v>3859</v>
      </c>
      <c r="H190">
        <v>4022</v>
      </c>
      <c r="I190">
        <v>1845</v>
      </c>
      <c r="J190">
        <v>278</v>
      </c>
      <c r="K190">
        <v>9638</v>
      </c>
      <c r="L190">
        <v>273</v>
      </c>
      <c r="M190">
        <v>145</v>
      </c>
      <c r="N190">
        <v>53.1</v>
      </c>
      <c r="O190">
        <v>108</v>
      </c>
      <c r="P190">
        <v>39.6</v>
      </c>
      <c r="Q190">
        <v>5864</v>
      </c>
      <c r="R190">
        <v>29737</v>
      </c>
      <c r="S190">
        <v>13860</v>
      </c>
      <c r="T190">
        <v>253</v>
      </c>
      <c r="U190">
        <v>181</v>
      </c>
      <c r="V190">
        <v>69</v>
      </c>
      <c r="W190">
        <v>234</v>
      </c>
      <c r="X190">
        <v>129</v>
      </c>
      <c r="Y190">
        <v>6491</v>
      </c>
      <c r="Z190">
        <v>454</v>
      </c>
    </row>
    <row r="191" spans="1:26" x14ac:dyDescent="0.25">
      <c r="A191" t="s">
        <v>393</v>
      </c>
      <c r="B191">
        <v>23</v>
      </c>
      <c r="C191">
        <v>54.2</v>
      </c>
      <c r="D191">
        <v>16</v>
      </c>
      <c r="E191">
        <v>9592</v>
      </c>
      <c r="F191">
        <v>939</v>
      </c>
      <c r="G191">
        <v>2962</v>
      </c>
      <c r="H191">
        <v>4447</v>
      </c>
      <c r="I191">
        <v>2289</v>
      </c>
      <c r="J191">
        <v>352</v>
      </c>
      <c r="K191">
        <v>9587</v>
      </c>
      <c r="L191">
        <v>284</v>
      </c>
      <c r="M191">
        <v>130</v>
      </c>
      <c r="N191">
        <v>45.8</v>
      </c>
      <c r="O191">
        <v>128</v>
      </c>
      <c r="P191">
        <v>45.1</v>
      </c>
      <c r="Q191">
        <v>5534</v>
      </c>
      <c r="R191">
        <v>30401</v>
      </c>
      <c r="S191">
        <v>15524</v>
      </c>
      <c r="T191">
        <v>285</v>
      </c>
      <c r="U191">
        <v>219</v>
      </c>
      <c r="V191">
        <v>74</v>
      </c>
      <c r="W191">
        <v>246</v>
      </c>
      <c r="X191">
        <v>137</v>
      </c>
      <c r="Y191">
        <v>6217</v>
      </c>
      <c r="Z191">
        <v>626</v>
      </c>
    </row>
    <row r="192" spans="1:26" x14ac:dyDescent="0.25">
      <c r="A192" t="s">
        <v>394</v>
      </c>
      <c r="B192">
        <v>29</v>
      </c>
      <c r="C192">
        <v>45.4</v>
      </c>
      <c r="D192">
        <v>16</v>
      </c>
      <c r="E192">
        <v>8738</v>
      </c>
      <c r="F192">
        <v>1007</v>
      </c>
      <c r="G192">
        <v>2762</v>
      </c>
      <c r="H192">
        <v>3846</v>
      </c>
      <c r="I192">
        <v>2214</v>
      </c>
      <c r="J192">
        <v>346</v>
      </c>
      <c r="K192">
        <v>8736</v>
      </c>
      <c r="L192">
        <v>263</v>
      </c>
      <c r="M192">
        <v>113</v>
      </c>
      <c r="N192">
        <v>43</v>
      </c>
      <c r="O192">
        <v>115</v>
      </c>
      <c r="P192">
        <v>43.7</v>
      </c>
      <c r="Q192">
        <v>5049</v>
      </c>
      <c r="R192">
        <v>29722</v>
      </c>
      <c r="S192">
        <v>14585</v>
      </c>
      <c r="T192">
        <v>284</v>
      </c>
      <c r="U192">
        <v>217</v>
      </c>
      <c r="V192">
        <v>67</v>
      </c>
      <c r="W192">
        <v>227</v>
      </c>
      <c r="X192">
        <v>136</v>
      </c>
      <c r="Y192">
        <v>5704</v>
      </c>
      <c r="Z192">
        <v>582</v>
      </c>
    </row>
    <row r="193" spans="1:26" x14ac:dyDescent="0.25">
      <c r="A193" t="s">
        <v>395</v>
      </c>
      <c r="B193">
        <v>25</v>
      </c>
      <c r="C193">
        <v>45.2</v>
      </c>
      <c r="D193">
        <v>16</v>
      </c>
      <c r="E193">
        <v>8928</v>
      </c>
      <c r="F193">
        <v>905</v>
      </c>
      <c r="G193">
        <v>2594</v>
      </c>
      <c r="H193">
        <v>4045</v>
      </c>
      <c r="I193">
        <v>2375</v>
      </c>
      <c r="J193">
        <v>371</v>
      </c>
      <c r="K193">
        <v>8925</v>
      </c>
      <c r="L193">
        <v>237</v>
      </c>
      <c r="M193">
        <v>97</v>
      </c>
      <c r="N193">
        <v>40.9</v>
      </c>
      <c r="O193">
        <v>111</v>
      </c>
      <c r="P193">
        <v>46.8</v>
      </c>
      <c r="Q193">
        <v>5491</v>
      </c>
      <c r="R193">
        <v>32242</v>
      </c>
      <c r="S193">
        <v>17905</v>
      </c>
      <c r="T193">
        <v>369</v>
      </c>
      <c r="U193">
        <v>230</v>
      </c>
      <c r="V193">
        <v>83</v>
      </c>
      <c r="W193">
        <v>204</v>
      </c>
      <c r="X193">
        <v>145</v>
      </c>
      <c r="Y193">
        <v>5982</v>
      </c>
      <c r="Z193">
        <v>596</v>
      </c>
    </row>
    <row r="194" spans="1:26" x14ac:dyDescent="0.25">
      <c r="A194" t="s">
        <v>396</v>
      </c>
      <c r="B194">
        <v>23</v>
      </c>
      <c r="C194">
        <v>40.6</v>
      </c>
      <c r="D194">
        <v>16</v>
      </c>
      <c r="E194">
        <v>8249</v>
      </c>
      <c r="F194">
        <v>1206</v>
      </c>
      <c r="G194">
        <v>3149</v>
      </c>
      <c r="H194">
        <v>3444</v>
      </c>
      <c r="I194">
        <v>1751</v>
      </c>
      <c r="J194">
        <v>261</v>
      </c>
      <c r="K194">
        <v>8248</v>
      </c>
      <c r="L194">
        <v>301</v>
      </c>
      <c r="M194">
        <v>150</v>
      </c>
      <c r="N194">
        <v>49.8</v>
      </c>
      <c r="O194">
        <v>129</v>
      </c>
      <c r="P194">
        <v>42.9</v>
      </c>
      <c r="Q194">
        <v>4470</v>
      </c>
      <c r="R194">
        <v>25474</v>
      </c>
      <c r="S194">
        <v>12739</v>
      </c>
      <c r="T194">
        <v>253</v>
      </c>
      <c r="U194">
        <v>190</v>
      </c>
      <c r="V194">
        <v>53</v>
      </c>
      <c r="W194">
        <v>231</v>
      </c>
      <c r="X194">
        <v>144</v>
      </c>
      <c r="Y194">
        <v>5038</v>
      </c>
      <c r="Z194">
        <v>505</v>
      </c>
    </row>
    <row r="195" spans="1:26" x14ac:dyDescent="0.25">
      <c r="A195" t="s">
        <v>397</v>
      </c>
      <c r="B195">
        <v>24</v>
      </c>
      <c r="C195">
        <v>46.2</v>
      </c>
      <c r="D195">
        <v>16</v>
      </c>
      <c r="E195">
        <v>8938</v>
      </c>
      <c r="F195">
        <v>1001</v>
      </c>
      <c r="G195">
        <v>2796</v>
      </c>
      <c r="H195">
        <v>4203</v>
      </c>
      <c r="I195">
        <v>2030</v>
      </c>
      <c r="J195">
        <v>228</v>
      </c>
      <c r="K195">
        <v>8936</v>
      </c>
      <c r="L195">
        <v>283</v>
      </c>
      <c r="M195">
        <v>130</v>
      </c>
      <c r="N195">
        <v>45.9</v>
      </c>
      <c r="O195">
        <v>122</v>
      </c>
      <c r="P195">
        <v>43.1</v>
      </c>
      <c r="Q195">
        <v>5244</v>
      </c>
      <c r="R195">
        <v>28742</v>
      </c>
      <c r="S195">
        <v>13856</v>
      </c>
      <c r="T195">
        <v>265</v>
      </c>
      <c r="U195">
        <v>223</v>
      </c>
      <c r="V195">
        <v>48</v>
      </c>
      <c r="W195">
        <v>231</v>
      </c>
      <c r="X195">
        <v>152</v>
      </c>
      <c r="Y195">
        <v>5896</v>
      </c>
      <c r="Z195">
        <v>507</v>
      </c>
    </row>
    <row r="196" spans="1:26" x14ac:dyDescent="0.25">
      <c r="A196" t="s">
        <v>398</v>
      </c>
      <c r="B196">
        <v>26</v>
      </c>
      <c r="C196">
        <v>54.1</v>
      </c>
      <c r="D196">
        <v>16</v>
      </c>
      <c r="E196">
        <v>9932</v>
      </c>
      <c r="F196">
        <v>938</v>
      </c>
      <c r="G196">
        <v>3010</v>
      </c>
      <c r="H196">
        <v>4600</v>
      </c>
      <c r="I196">
        <v>2418</v>
      </c>
      <c r="J196">
        <v>394</v>
      </c>
      <c r="K196">
        <v>9927</v>
      </c>
      <c r="L196">
        <v>269</v>
      </c>
      <c r="M196">
        <v>113</v>
      </c>
      <c r="N196">
        <v>42</v>
      </c>
      <c r="O196">
        <v>127</v>
      </c>
      <c r="P196">
        <v>47.2</v>
      </c>
      <c r="Q196">
        <v>5578</v>
      </c>
      <c r="R196">
        <v>29755</v>
      </c>
      <c r="S196">
        <v>14552</v>
      </c>
      <c r="T196">
        <v>311</v>
      </c>
      <c r="U196">
        <v>215</v>
      </c>
      <c r="V196">
        <v>77</v>
      </c>
      <c r="W196">
        <v>258</v>
      </c>
      <c r="X196">
        <v>122</v>
      </c>
      <c r="Y196">
        <v>6448</v>
      </c>
      <c r="Z196">
        <v>601</v>
      </c>
    </row>
    <row r="197" spans="1:26" x14ac:dyDescent="0.25">
      <c r="A197" t="s">
        <v>399</v>
      </c>
      <c r="B197">
        <v>26</v>
      </c>
      <c r="C197">
        <v>53.3</v>
      </c>
      <c r="D197">
        <v>16</v>
      </c>
      <c r="E197">
        <v>9940</v>
      </c>
      <c r="F197">
        <v>1113</v>
      </c>
      <c r="G197">
        <v>3543</v>
      </c>
      <c r="H197">
        <v>4187</v>
      </c>
      <c r="I197">
        <v>2307</v>
      </c>
      <c r="J197">
        <v>411</v>
      </c>
      <c r="K197">
        <v>9935</v>
      </c>
      <c r="L197">
        <v>244</v>
      </c>
      <c r="M197">
        <v>111</v>
      </c>
      <c r="N197">
        <v>45.5</v>
      </c>
      <c r="O197">
        <v>99</v>
      </c>
      <c r="P197">
        <v>40.6</v>
      </c>
      <c r="Q197">
        <v>5830</v>
      </c>
      <c r="R197">
        <v>30914</v>
      </c>
      <c r="S197">
        <v>15871</v>
      </c>
      <c r="T197">
        <v>296</v>
      </c>
      <c r="U197">
        <v>210</v>
      </c>
      <c r="V197">
        <v>91</v>
      </c>
      <c r="W197">
        <v>236</v>
      </c>
      <c r="X197">
        <v>104</v>
      </c>
      <c r="Y197">
        <v>6600</v>
      </c>
      <c r="Z197">
        <v>617</v>
      </c>
    </row>
    <row r="198" spans="1:26" x14ac:dyDescent="0.25">
      <c r="A198" t="s">
        <v>400</v>
      </c>
      <c r="B198">
        <v>25</v>
      </c>
      <c r="C198">
        <v>49.1</v>
      </c>
      <c r="D198">
        <v>16</v>
      </c>
      <c r="E198">
        <v>9023</v>
      </c>
      <c r="F198">
        <v>1084</v>
      </c>
      <c r="G198">
        <v>3318</v>
      </c>
      <c r="H198">
        <v>3969</v>
      </c>
      <c r="I198">
        <v>1820</v>
      </c>
      <c r="J198">
        <v>254</v>
      </c>
      <c r="K198">
        <v>9020</v>
      </c>
      <c r="L198">
        <v>202</v>
      </c>
      <c r="M198">
        <v>87</v>
      </c>
      <c r="N198">
        <v>43.1</v>
      </c>
      <c r="O198">
        <v>85</v>
      </c>
      <c r="P198">
        <v>42.1</v>
      </c>
      <c r="Q198">
        <v>5104</v>
      </c>
      <c r="R198">
        <v>26328</v>
      </c>
      <c r="S198">
        <v>12468</v>
      </c>
      <c r="T198">
        <v>235</v>
      </c>
      <c r="U198">
        <v>178</v>
      </c>
      <c r="V198">
        <v>62</v>
      </c>
      <c r="W198">
        <v>246</v>
      </c>
      <c r="X198">
        <v>123</v>
      </c>
      <c r="Y198">
        <v>5755</v>
      </c>
      <c r="Z198">
        <v>448</v>
      </c>
    </row>
    <row r="199" spans="1:26" x14ac:dyDescent="0.25">
      <c r="A199" t="s">
        <v>401</v>
      </c>
      <c r="B199">
        <v>27</v>
      </c>
      <c r="C199">
        <v>58.8</v>
      </c>
      <c r="D199">
        <v>16</v>
      </c>
      <c r="E199">
        <v>10141</v>
      </c>
      <c r="F199">
        <v>923</v>
      </c>
      <c r="G199">
        <v>2980</v>
      </c>
      <c r="H199">
        <v>4728</v>
      </c>
      <c r="I199">
        <v>2536</v>
      </c>
      <c r="J199">
        <v>365</v>
      </c>
      <c r="K199">
        <v>10135</v>
      </c>
      <c r="L199">
        <v>284</v>
      </c>
      <c r="M199">
        <v>127</v>
      </c>
      <c r="N199">
        <v>44.7</v>
      </c>
      <c r="O199">
        <v>126</v>
      </c>
      <c r="P199">
        <v>44.4</v>
      </c>
      <c r="Q199">
        <v>6125</v>
      </c>
      <c r="R199">
        <v>32377</v>
      </c>
      <c r="S199">
        <v>16275</v>
      </c>
      <c r="T199">
        <v>303</v>
      </c>
      <c r="U199">
        <v>217</v>
      </c>
      <c r="V199">
        <v>82</v>
      </c>
      <c r="W199">
        <v>269</v>
      </c>
      <c r="X199">
        <v>128</v>
      </c>
      <c r="Y199">
        <v>6786</v>
      </c>
      <c r="Z199">
        <v>710</v>
      </c>
    </row>
    <row r="201" spans="1:26" x14ac:dyDescent="0.25">
      <c r="A201" t="s">
        <v>461</v>
      </c>
    </row>
    <row r="202" spans="1:26" x14ac:dyDescent="0.25">
      <c r="D202" t="s">
        <v>83</v>
      </c>
      <c r="I202" t="s">
        <v>84</v>
      </c>
      <c r="L202" t="s">
        <v>85</v>
      </c>
      <c r="O202" t="s">
        <v>86</v>
      </c>
      <c r="T202" t="s">
        <v>23</v>
      </c>
    </row>
    <row r="203" spans="1:26" x14ac:dyDescent="0.25">
      <c r="A203" t="s">
        <v>2</v>
      </c>
      <c r="B203" t="s">
        <v>24</v>
      </c>
      <c r="C203" t="s">
        <v>28</v>
      </c>
      <c r="D203" t="s">
        <v>68</v>
      </c>
      <c r="E203" t="s">
        <v>69</v>
      </c>
      <c r="F203" t="s">
        <v>70</v>
      </c>
      <c r="G203" t="s">
        <v>87</v>
      </c>
      <c r="H203" t="s">
        <v>88</v>
      </c>
      <c r="I203" t="s">
        <v>68</v>
      </c>
      <c r="J203" t="s">
        <v>69</v>
      </c>
      <c r="K203" t="s">
        <v>70</v>
      </c>
      <c r="L203" t="s">
        <v>68</v>
      </c>
      <c r="M203" t="s">
        <v>69</v>
      </c>
      <c r="N203" t="s">
        <v>70</v>
      </c>
      <c r="O203" t="s">
        <v>68</v>
      </c>
      <c r="P203" t="s">
        <v>69</v>
      </c>
      <c r="Q203" t="s">
        <v>70</v>
      </c>
      <c r="R203" t="s">
        <v>30</v>
      </c>
      <c r="S203" t="s">
        <v>34</v>
      </c>
      <c r="T203" t="s">
        <v>89</v>
      </c>
      <c r="U203" t="s">
        <v>90</v>
      </c>
      <c r="V203" t="s">
        <v>91</v>
      </c>
      <c r="W203" s="2">
        <v>44929</v>
      </c>
      <c r="X203" t="s">
        <v>92</v>
      </c>
      <c r="Y203" t="s">
        <v>93</v>
      </c>
      <c r="Z203" t="s">
        <v>36</v>
      </c>
    </row>
    <row r="204" spans="1:26" x14ac:dyDescent="0.25">
      <c r="A204" t="s">
        <v>362</v>
      </c>
      <c r="B204">
        <v>25</v>
      </c>
      <c r="C204">
        <v>16</v>
      </c>
      <c r="D204">
        <v>6879</v>
      </c>
      <c r="E204">
        <v>8541</v>
      </c>
      <c r="F204">
        <v>80.5</v>
      </c>
      <c r="G204">
        <v>119121</v>
      </c>
      <c r="H204">
        <v>42345</v>
      </c>
      <c r="I204">
        <v>3218</v>
      </c>
      <c r="J204">
        <v>3659</v>
      </c>
      <c r="K204">
        <v>87.9</v>
      </c>
      <c r="L204">
        <v>2828</v>
      </c>
      <c r="M204">
        <v>3245</v>
      </c>
      <c r="N204">
        <v>87.1</v>
      </c>
      <c r="O204">
        <v>662</v>
      </c>
      <c r="P204">
        <v>1164</v>
      </c>
      <c r="Q204">
        <v>56.9</v>
      </c>
      <c r="R204">
        <v>26</v>
      </c>
      <c r="S204">
        <v>17.2</v>
      </c>
      <c r="T204">
        <v>14.8</v>
      </c>
      <c r="U204">
        <v>8.8000000000000007</v>
      </c>
      <c r="V204">
        <v>176</v>
      </c>
      <c r="W204">
        <v>520</v>
      </c>
      <c r="X204">
        <v>155</v>
      </c>
      <c r="Y204">
        <v>47</v>
      </c>
      <c r="Z204">
        <v>734</v>
      </c>
    </row>
    <row r="205" spans="1:26" x14ac:dyDescent="0.25">
      <c r="A205" t="s">
        <v>363</v>
      </c>
      <c r="B205">
        <v>25</v>
      </c>
      <c r="C205">
        <v>16</v>
      </c>
      <c r="D205">
        <v>7523</v>
      </c>
      <c r="E205">
        <v>8926</v>
      </c>
      <c r="F205">
        <v>84.3</v>
      </c>
      <c r="G205">
        <v>123769</v>
      </c>
      <c r="H205">
        <v>41762</v>
      </c>
      <c r="I205">
        <v>3751</v>
      </c>
      <c r="J205">
        <v>4119</v>
      </c>
      <c r="K205">
        <v>91.1</v>
      </c>
      <c r="L205">
        <v>3000</v>
      </c>
      <c r="M205">
        <v>3363</v>
      </c>
      <c r="N205">
        <v>89.2</v>
      </c>
      <c r="O205">
        <v>553</v>
      </c>
      <c r="P205">
        <v>961</v>
      </c>
      <c r="Q205">
        <v>57.5</v>
      </c>
      <c r="R205">
        <v>9</v>
      </c>
      <c r="S205">
        <v>10.9</v>
      </c>
      <c r="T205">
        <v>8.6</v>
      </c>
      <c r="U205">
        <v>-1.9</v>
      </c>
      <c r="V205">
        <v>127</v>
      </c>
      <c r="W205">
        <v>481</v>
      </c>
      <c r="X205">
        <v>98</v>
      </c>
      <c r="Y205">
        <v>24</v>
      </c>
      <c r="Z205">
        <v>565</v>
      </c>
    </row>
    <row r="206" spans="1:26" x14ac:dyDescent="0.25">
      <c r="A206" t="s">
        <v>364</v>
      </c>
      <c r="B206">
        <v>25</v>
      </c>
      <c r="C206">
        <v>16</v>
      </c>
      <c r="D206">
        <v>4853</v>
      </c>
      <c r="E206">
        <v>6500</v>
      </c>
      <c r="F206">
        <v>74.7</v>
      </c>
      <c r="G206">
        <v>93155</v>
      </c>
      <c r="H206">
        <v>36040</v>
      </c>
      <c r="I206">
        <v>1990</v>
      </c>
      <c r="J206">
        <v>2314</v>
      </c>
      <c r="K206">
        <v>86</v>
      </c>
      <c r="L206">
        <v>2102</v>
      </c>
      <c r="M206">
        <v>2570</v>
      </c>
      <c r="N206">
        <v>81.8</v>
      </c>
      <c r="O206">
        <v>674</v>
      </c>
      <c r="P206">
        <v>1285</v>
      </c>
      <c r="Q206">
        <v>52.5</v>
      </c>
      <c r="R206">
        <v>13</v>
      </c>
      <c r="S206">
        <v>12.6</v>
      </c>
      <c r="T206">
        <v>12.1</v>
      </c>
      <c r="U206">
        <v>0.4</v>
      </c>
      <c r="V206">
        <v>149</v>
      </c>
      <c r="W206">
        <v>378</v>
      </c>
      <c r="X206">
        <v>117</v>
      </c>
      <c r="Y206">
        <v>58</v>
      </c>
      <c r="Z206">
        <v>510</v>
      </c>
    </row>
    <row r="207" spans="1:26" x14ac:dyDescent="0.25">
      <c r="A207" t="s">
        <v>365</v>
      </c>
      <c r="B207">
        <v>29</v>
      </c>
      <c r="C207">
        <v>16</v>
      </c>
      <c r="D207">
        <v>5113</v>
      </c>
      <c r="E207">
        <v>6732</v>
      </c>
      <c r="F207">
        <v>76</v>
      </c>
      <c r="G207">
        <v>89132</v>
      </c>
      <c r="H207">
        <v>33828</v>
      </c>
      <c r="I207">
        <v>2297</v>
      </c>
      <c r="J207">
        <v>2635</v>
      </c>
      <c r="K207">
        <v>87.2</v>
      </c>
      <c r="L207">
        <v>2159</v>
      </c>
      <c r="M207">
        <v>2587</v>
      </c>
      <c r="N207">
        <v>83.5</v>
      </c>
      <c r="O207">
        <v>488</v>
      </c>
      <c r="P207">
        <v>1065</v>
      </c>
      <c r="Q207">
        <v>45.8</v>
      </c>
      <c r="R207">
        <v>7</v>
      </c>
      <c r="S207">
        <v>12</v>
      </c>
      <c r="T207">
        <v>11.6</v>
      </c>
      <c r="U207">
        <v>-5</v>
      </c>
      <c r="V207">
        <v>124</v>
      </c>
      <c r="W207">
        <v>358</v>
      </c>
      <c r="X207">
        <v>95</v>
      </c>
      <c r="Y207">
        <v>32</v>
      </c>
      <c r="Z207">
        <v>461</v>
      </c>
    </row>
    <row r="208" spans="1:26" x14ac:dyDescent="0.25">
      <c r="A208" t="s">
        <v>366</v>
      </c>
      <c r="B208">
        <v>26</v>
      </c>
      <c r="C208">
        <v>16</v>
      </c>
      <c r="D208">
        <v>7164</v>
      </c>
      <c r="E208">
        <v>8789</v>
      </c>
      <c r="F208">
        <v>81.5</v>
      </c>
      <c r="G208">
        <v>136749</v>
      </c>
      <c r="H208">
        <v>45493</v>
      </c>
      <c r="I208">
        <v>2794</v>
      </c>
      <c r="J208">
        <v>3151</v>
      </c>
      <c r="K208">
        <v>88.7</v>
      </c>
      <c r="L208">
        <v>3269</v>
      </c>
      <c r="M208">
        <v>3716</v>
      </c>
      <c r="N208">
        <v>88</v>
      </c>
      <c r="O208">
        <v>954</v>
      </c>
      <c r="P208">
        <v>1502</v>
      </c>
      <c r="Q208">
        <v>63.5</v>
      </c>
      <c r="R208">
        <v>16</v>
      </c>
      <c r="S208">
        <v>12.8</v>
      </c>
      <c r="T208">
        <v>15.5</v>
      </c>
      <c r="U208">
        <v>3.2</v>
      </c>
      <c r="V208">
        <v>168</v>
      </c>
      <c r="W208">
        <v>600</v>
      </c>
      <c r="X208">
        <v>156</v>
      </c>
      <c r="Y208">
        <v>37</v>
      </c>
      <c r="Z208">
        <v>749</v>
      </c>
    </row>
    <row r="209" spans="1:26" x14ac:dyDescent="0.25">
      <c r="A209" t="s">
        <v>367</v>
      </c>
      <c r="B209">
        <v>28</v>
      </c>
      <c r="C209">
        <v>16</v>
      </c>
      <c r="D209">
        <v>6377</v>
      </c>
      <c r="E209">
        <v>7930</v>
      </c>
      <c r="F209">
        <v>80.400000000000006</v>
      </c>
      <c r="G209">
        <v>104713</v>
      </c>
      <c r="H209">
        <v>40229</v>
      </c>
      <c r="I209">
        <v>3124</v>
      </c>
      <c r="J209">
        <v>3508</v>
      </c>
      <c r="K209">
        <v>89.1</v>
      </c>
      <c r="L209">
        <v>2516</v>
      </c>
      <c r="M209">
        <v>2931</v>
      </c>
      <c r="N209">
        <v>85.8</v>
      </c>
      <c r="O209">
        <v>514</v>
      </c>
      <c r="P209">
        <v>1006</v>
      </c>
      <c r="Q209">
        <v>51.1</v>
      </c>
      <c r="R209">
        <v>13</v>
      </c>
      <c r="S209">
        <v>11.9</v>
      </c>
      <c r="T209">
        <v>9.6999999999999993</v>
      </c>
      <c r="U209">
        <v>1.1000000000000001</v>
      </c>
      <c r="V209">
        <v>136</v>
      </c>
      <c r="W209">
        <v>414</v>
      </c>
      <c r="X209">
        <v>122</v>
      </c>
      <c r="Y209">
        <v>22</v>
      </c>
      <c r="Z209">
        <v>580</v>
      </c>
    </row>
    <row r="210" spans="1:26" x14ac:dyDescent="0.25">
      <c r="A210" t="s">
        <v>368</v>
      </c>
      <c r="B210">
        <v>27</v>
      </c>
      <c r="C210">
        <v>16</v>
      </c>
      <c r="D210">
        <v>4744</v>
      </c>
      <c r="E210">
        <v>6356</v>
      </c>
      <c r="F210">
        <v>74.599999999999994</v>
      </c>
      <c r="G210">
        <v>89257</v>
      </c>
      <c r="H210">
        <v>35999</v>
      </c>
      <c r="I210">
        <v>1933</v>
      </c>
      <c r="J210">
        <v>2297</v>
      </c>
      <c r="K210">
        <v>84.2</v>
      </c>
      <c r="L210">
        <v>2101</v>
      </c>
      <c r="M210">
        <v>2524</v>
      </c>
      <c r="N210">
        <v>83.2</v>
      </c>
      <c r="O210">
        <v>588</v>
      </c>
      <c r="P210">
        <v>1167</v>
      </c>
      <c r="Q210">
        <v>50.4</v>
      </c>
      <c r="R210">
        <v>14</v>
      </c>
      <c r="S210">
        <v>11.3</v>
      </c>
      <c r="T210">
        <v>11.2</v>
      </c>
      <c r="U210">
        <v>2.7</v>
      </c>
      <c r="V210">
        <v>127</v>
      </c>
      <c r="W210">
        <v>360</v>
      </c>
      <c r="X210">
        <v>87</v>
      </c>
      <c r="Y210">
        <v>32</v>
      </c>
      <c r="Z210">
        <v>428</v>
      </c>
    </row>
    <row r="211" spans="1:26" x14ac:dyDescent="0.25">
      <c r="A211" t="s">
        <v>369</v>
      </c>
      <c r="B211">
        <v>24</v>
      </c>
      <c r="C211">
        <v>16</v>
      </c>
      <c r="D211">
        <v>4593</v>
      </c>
      <c r="E211">
        <v>6308</v>
      </c>
      <c r="F211">
        <v>72.8</v>
      </c>
      <c r="G211">
        <v>91393</v>
      </c>
      <c r="H211">
        <v>37310</v>
      </c>
      <c r="I211">
        <v>1753</v>
      </c>
      <c r="J211">
        <v>2151</v>
      </c>
      <c r="K211">
        <v>81.5</v>
      </c>
      <c r="L211">
        <v>2057</v>
      </c>
      <c r="M211">
        <v>2504</v>
      </c>
      <c r="N211">
        <v>82.1</v>
      </c>
      <c r="O211">
        <v>685</v>
      </c>
      <c r="P211">
        <v>1306</v>
      </c>
      <c r="Q211">
        <v>52.5</v>
      </c>
      <c r="R211">
        <v>9</v>
      </c>
      <c r="S211">
        <v>9.4</v>
      </c>
      <c r="T211">
        <v>8.5</v>
      </c>
      <c r="U211">
        <v>-0.4</v>
      </c>
      <c r="V211">
        <v>130</v>
      </c>
      <c r="W211">
        <v>385</v>
      </c>
      <c r="X211">
        <v>76</v>
      </c>
      <c r="Y211">
        <v>35</v>
      </c>
      <c r="Z211">
        <v>433</v>
      </c>
    </row>
    <row r="212" spans="1:26" x14ac:dyDescent="0.25">
      <c r="A212" t="s">
        <v>370</v>
      </c>
      <c r="B212">
        <v>23</v>
      </c>
      <c r="C212">
        <v>16</v>
      </c>
      <c r="D212">
        <v>7872</v>
      </c>
      <c r="E212">
        <v>9306</v>
      </c>
      <c r="F212">
        <v>84.6</v>
      </c>
      <c r="G212">
        <v>136167</v>
      </c>
      <c r="H212">
        <v>45976</v>
      </c>
      <c r="I212">
        <v>3618</v>
      </c>
      <c r="J212">
        <v>3996</v>
      </c>
      <c r="K212">
        <v>90.5</v>
      </c>
      <c r="L212">
        <v>3251</v>
      </c>
      <c r="M212">
        <v>3647</v>
      </c>
      <c r="N212">
        <v>89.1</v>
      </c>
      <c r="O212">
        <v>752</v>
      </c>
      <c r="P212">
        <v>1172</v>
      </c>
      <c r="Q212">
        <v>64.2</v>
      </c>
      <c r="R212">
        <v>29</v>
      </c>
      <c r="S212">
        <v>24.4</v>
      </c>
      <c r="T212">
        <v>22.7</v>
      </c>
      <c r="U212">
        <v>4.5999999999999996</v>
      </c>
      <c r="V212">
        <v>188</v>
      </c>
      <c r="W212">
        <v>550</v>
      </c>
      <c r="X212">
        <v>188</v>
      </c>
      <c r="Y212">
        <v>57</v>
      </c>
      <c r="Z212">
        <v>688</v>
      </c>
    </row>
    <row r="213" spans="1:26" x14ac:dyDescent="0.25">
      <c r="A213" t="s">
        <v>371</v>
      </c>
      <c r="B213">
        <v>24</v>
      </c>
      <c r="C213">
        <v>16</v>
      </c>
      <c r="D213">
        <v>5935</v>
      </c>
      <c r="E213">
        <v>7342</v>
      </c>
      <c r="F213">
        <v>80.8</v>
      </c>
      <c r="G213">
        <v>109192</v>
      </c>
      <c r="H213">
        <v>38325</v>
      </c>
      <c r="I213">
        <v>2516</v>
      </c>
      <c r="J213">
        <v>2831</v>
      </c>
      <c r="K213">
        <v>88.9</v>
      </c>
      <c r="L213">
        <v>2596</v>
      </c>
      <c r="M213">
        <v>2982</v>
      </c>
      <c r="N213">
        <v>87.1</v>
      </c>
      <c r="O213">
        <v>710</v>
      </c>
      <c r="P213">
        <v>1184</v>
      </c>
      <c r="Q213">
        <v>60</v>
      </c>
      <c r="R213">
        <v>17</v>
      </c>
      <c r="S213">
        <v>17.3</v>
      </c>
      <c r="T213">
        <v>14.8</v>
      </c>
      <c r="U213">
        <v>-0.3</v>
      </c>
      <c r="V213">
        <v>167</v>
      </c>
      <c r="W213">
        <v>427</v>
      </c>
      <c r="X213">
        <v>117</v>
      </c>
      <c r="Y213">
        <v>46</v>
      </c>
      <c r="Z213">
        <v>534</v>
      </c>
    </row>
    <row r="214" spans="1:26" x14ac:dyDescent="0.25">
      <c r="A214" t="s">
        <v>372</v>
      </c>
      <c r="B214">
        <v>21</v>
      </c>
      <c r="C214">
        <v>16</v>
      </c>
      <c r="D214">
        <v>7627</v>
      </c>
      <c r="E214">
        <v>9118</v>
      </c>
      <c r="F214">
        <v>83.6</v>
      </c>
      <c r="G214">
        <v>127588</v>
      </c>
      <c r="H214">
        <v>43896</v>
      </c>
      <c r="I214">
        <v>3728</v>
      </c>
      <c r="J214">
        <v>4108</v>
      </c>
      <c r="K214">
        <v>90.7</v>
      </c>
      <c r="L214">
        <v>3004</v>
      </c>
      <c r="M214">
        <v>3410</v>
      </c>
      <c r="N214">
        <v>88.1</v>
      </c>
      <c r="O214">
        <v>689</v>
      </c>
      <c r="P214">
        <v>1112</v>
      </c>
      <c r="Q214">
        <v>62</v>
      </c>
      <c r="R214">
        <v>11</v>
      </c>
      <c r="S214">
        <v>12.1</v>
      </c>
      <c r="T214">
        <v>12.1</v>
      </c>
      <c r="U214">
        <v>-1.1000000000000001</v>
      </c>
      <c r="V214">
        <v>135</v>
      </c>
      <c r="W214">
        <v>574</v>
      </c>
      <c r="X214">
        <v>124</v>
      </c>
      <c r="Y214">
        <v>23</v>
      </c>
      <c r="Z214">
        <v>680</v>
      </c>
    </row>
    <row r="215" spans="1:26" x14ac:dyDescent="0.25">
      <c r="A215" t="s">
        <v>373</v>
      </c>
      <c r="B215">
        <v>23</v>
      </c>
      <c r="C215">
        <v>16</v>
      </c>
      <c r="D215">
        <v>5149</v>
      </c>
      <c r="E215">
        <v>6661</v>
      </c>
      <c r="F215">
        <v>77.3</v>
      </c>
      <c r="G215">
        <v>94586</v>
      </c>
      <c r="H215">
        <v>33955</v>
      </c>
      <c r="I215">
        <v>2133</v>
      </c>
      <c r="J215">
        <v>2475</v>
      </c>
      <c r="K215">
        <v>86.2</v>
      </c>
      <c r="L215">
        <v>2244</v>
      </c>
      <c r="M215">
        <v>2634</v>
      </c>
      <c r="N215">
        <v>85.2</v>
      </c>
      <c r="O215">
        <v>620</v>
      </c>
      <c r="P215">
        <v>1160</v>
      </c>
      <c r="Q215">
        <v>53.4</v>
      </c>
      <c r="R215">
        <v>15</v>
      </c>
      <c r="S215">
        <v>10.7</v>
      </c>
      <c r="T215">
        <v>9</v>
      </c>
      <c r="U215">
        <v>4.3</v>
      </c>
      <c r="V215">
        <v>157</v>
      </c>
      <c r="W215">
        <v>418</v>
      </c>
      <c r="X215">
        <v>85</v>
      </c>
      <c r="Y215">
        <v>37</v>
      </c>
      <c r="Z215">
        <v>536</v>
      </c>
    </row>
    <row r="216" spans="1:26" x14ac:dyDescent="0.25">
      <c r="A216" t="s">
        <v>374</v>
      </c>
      <c r="B216">
        <v>29</v>
      </c>
      <c r="C216">
        <v>16</v>
      </c>
      <c r="D216">
        <v>7143</v>
      </c>
      <c r="E216">
        <v>8460</v>
      </c>
      <c r="F216">
        <v>84.4</v>
      </c>
      <c r="G216">
        <v>124670</v>
      </c>
      <c r="H216">
        <v>42375</v>
      </c>
      <c r="I216">
        <v>3099</v>
      </c>
      <c r="J216">
        <v>3431</v>
      </c>
      <c r="K216">
        <v>90.3</v>
      </c>
      <c r="L216">
        <v>3249</v>
      </c>
      <c r="M216">
        <v>3572</v>
      </c>
      <c r="N216">
        <v>91</v>
      </c>
      <c r="O216">
        <v>609</v>
      </c>
      <c r="P216">
        <v>1029</v>
      </c>
      <c r="Q216">
        <v>59.2</v>
      </c>
      <c r="R216">
        <v>22</v>
      </c>
      <c r="S216">
        <v>15.8</v>
      </c>
      <c r="T216">
        <v>15.3</v>
      </c>
      <c r="U216">
        <v>6.2</v>
      </c>
      <c r="V216">
        <v>149</v>
      </c>
      <c r="W216">
        <v>471</v>
      </c>
      <c r="X216">
        <v>113</v>
      </c>
      <c r="Y216">
        <v>30</v>
      </c>
      <c r="Z216">
        <v>612</v>
      </c>
    </row>
    <row r="217" spans="1:26" x14ac:dyDescent="0.25">
      <c r="A217" t="s">
        <v>375</v>
      </c>
      <c r="B217">
        <v>25</v>
      </c>
      <c r="C217">
        <v>16</v>
      </c>
      <c r="D217">
        <v>7542</v>
      </c>
      <c r="E217">
        <v>8869</v>
      </c>
      <c r="F217">
        <v>85</v>
      </c>
      <c r="G217">
        <v>135557</v>
      </c>
      <c r="H217">
        <v>42148</v>
      </c>
      <c r="I217">
        <v>3223</v>
      </c>
      <c r="J217">
        <v>3508</v>
      </c>
      <c r="K217">
        <v>91.9</v>
      </c>
      <c r="L217">
        <v>3485</v>
      </c>
      <c r="M217">
        <v>3860</v>
      </c>
      <c r="N217">
        <v>90.3</v>
      </c>
      <c r="O217">
        <v>712</v>
      </c>
      <c r="P217">
        <v>1135</v>
      </c>
      <c r="Q217">
        <v>62.7</v>
      </c>
      <c r="R217">
        <v>13</v>
      </c>
      <c r="S217">
        <v>13.3</v>
      </c>
      <c r="T217">
        <v>13.3</v>
      </c>
      <c r="U217">
        <v>-0.3</v>
      </c>
      <c r="V217">
        <v>168</v>
      </c>
      <c r="W217">
        <v>514</v>
      </c>
      <c r="X217">
        <v>132</v>
      </c>
      <c r="Y217">
        <v>34</v>
      </c>
      <c r="Z217">
        <v>622</v>
      </c>
    </row>
    <row r="218" spans="1:26" x14ac:dyDescent="0.25">
      <c r="A218" t="s">
        <v>376</v>
      </c>
      <c r="B218">
        <v>23</v>
      </c>
      <c r="C218">
        <v>16</v>
      </c>
      <c r="D218">
        <v>7983</v>
      </c>
      <c r="E218">
        <v>9417</v>
      </c>
      <c r="F218">
        <v>84.8</v>
      </c>
      <c r="G218">
        <v>135074</v>
      </c>
      <c r="H218">
        <v>44446</v>
      </c>
      <c r="I218">
        <v>3824</v>
      </c>
      <c r="J218">
        <v>4126</v>
      </c>
      <c r="K218">
        <v>92.7</v>
      </c>
      <c r="L218">
        <v>3253</v>
      </c>
      <c r="M218">
        <v>3675</v>
      </c>
      <c r="N218">
        <v>88.5</v>
      </c>
      <c r="O218">
        <v>705</v>
      </c>
      <c r="P218">
        <v>1169</v>
      </c>
      <c r="Q218">
        <v>60.3</v>
      </c>
      <c r="R218">
        <v>20</v>
      </c>
      <c r="S218">
        <v>19.100000000000001</v>
      </c>
      <c r="T218">
        <v>17.600000000000001</v>
      </c>
      <c r="U218">
        <v>0.9</v>
      </c>
      <c r="V218">
        <v>220</v>
      </c>
      <c r="W218">
        <v>618</v>
      </c>
      <c r="X218">
        <v>181</v>
      </c>
      <c r="Y218">
        <v>35</v>
      </c>
      <c r="Z218">
        <v>729</v>
      </c>
    </row>
    <row r="219" spans="1:26" x14ac:dyDescent="0.25">
      <c r="A219" t="s">
        <v>377</v>
      </c>
      <c r="B219">
        <v>24</v>
      </c>
      <c r="C219">
        <v>16</v>
      </c>
      <c r="D219">
        <v>6872</v>
      </c>
      <c r="E219">
        <v>8384</v>
      </c>
      <c r="F219">
        <v>82</v>
      </c>
      <c r="G219">
        <v>121020</v>
      </c>
      <c r="H219">
        <v>41034</v>
      </c>
      <c r="I219">
        <v>3091</v>
      </c>
      <c r="J219">
        <v>3433</v>
      </c>
      <c r="K219">
        <v>90</v>
      </c>
      <c r="L219">
        <v>2993</v>
      </c>
      <c r="M219">
        <v>3424</v>
      </c>
      <c r="N219">
        <v>87.4</v>
      </c>
      <c r="O219">
        <v>638</v>
      </c>
      <c r="P219">
        <v>1119</v>
      </c>
      <c r="Q219">
        <v>57</v>
      </c>
      <c r="R219">
        <v>22</v>
      </c>
      <c r="S219">
        <v>16</v>
      </c>
      <c r="T219">
        <v>13.2</v>
      </c>
      <c r="U219">
        <v>6</v>
      </c>
      <c r="V219">
        <v>148</v>
      </c>
      <c r="W219">
        <v>463</v>
      </c>
      <c r="X219">
        <v>131</v>
      </c>
      <c r="Y219">
        <v>30</v>
      </c>
      <c r="Z219">
        <v>586</v>
      </c>
    </row>
    <row r="220" spans="1:26" x14ac:dyDescent="0.25">
      <c r="A220" t="s">
        <v>378</v>
      </c>
      <c r="B220">
        <v>26</v>
      </c>
      <c r="C220">
        <v>16</v>
      </c>
      <c r="D220">
        <v>5104</v>
      </c>
      <c r="E220">
        <v>6765</v>
      </c>
      <c r="F220">
        <v>75.400000000000006</v>
      </c>
      <c r="G220">
        <v>85272</v>
      </c>
      <c r="H220">
        <v>32765</v>
      </c>
      <c r="I220">
        <v>2463</v>
      </c>
      <c r="J220">
        <v>2839</v>
      </c>
      <c r="K220">
        <v>86.8</v>
      </c>
      <c r="L220">
        <v>2016</v>
      </c>
      <c r="M220">
        <v>2451</v>
      </c>
      <c r="N220">
        <v>82.3</v>
      </c>
      <c r="O220">
        <v>437</v>
      </c>
      <c r="P220">
        <v>1006</v>
      </c>
      <c r="Q220">
        <v>43.4</v>
      </c>
      <c r="R220">
        <v>9</v>
      </c>
      <c r="S220">
        <v>9.1999999999999993</v>
      </c>
      <c r="T220">
        <v>7.8</v>
      </c>
      <c r="U220">
        <v>-0.2</v>
      </c>
      <c r="V220">
        <v>134</v>
      </c>
      <c r="W220">
        <v>374</v>
      </c>
      <c r="X220">
        <v>100</v>
      </c>
      <c r="Y220">
        <v>29</v>
      </c>
      <c r="Z220">
        <v>492</v>
      </c>
    </row>
    <row r="221" spans="1:26" x14ac:dyDescent="0.25">
      <c r="A221" t="s">
        <v>379</v>
      </c>
      <c r="B221">
        <v>26</v>
      </c>
      <c r="C221">
        <v>16</v>
      </c>
      <c r="D221">
        <v>5599</v>
      </c>
      <c r="E221">
        <v>7129</v>
      </c>
      <c r="F221">
        <v>78.5</v>
      </c>
      <c r="G221">
        <v>103031</v>
      </c>
      <c r="H221">
        <v>37309</v>
      </c>
      <c r="I221">
        <v>2354</v>
      </c>
      <c r="J221">
        <v>2683</v>
      </c>
      <c r="K221">
        <v>87.7</v>
      </c>
      <c r="L221">
        <v>2456</v>
      </c>
      <c r="M221">
        <v>2879</v>
      </c>
      <c r="N221">
        <v>85.3</v>
      </c>
      <c r="O221">
        <v>646</v>
      </c>
      <c r="P221">
        <v>1212</v>
      </c>
      <c r="Q221">
        <v>53.3</v>
      </c>
      <c r="R221">
        <v>15</v>
      </c>
      <c r="S221">
        <v>13.5</v>
      </c>
      <c r="T221">
        <v>13</v>
      </c>
      <c r="U221">
        <v>1.5</v>
      </c>
      <c r="V221">
        <v>167</v>
      </c>
      <c r="W221">
        <v>470</v>
      </c>
      <c r="X221">
        <v>110</v>
      </c>
      <c r="Y221">
        <v>28</v>
      </c>
      <c r="Z221">
        <v>594</v>
      </c>
    </row>
    <row r="222" spans="1:26" x14ac:dyDescent="0.25">
      <c r="A222" t="s">
        <v>380</v>
      </c>
      <c r="B222">
        <v>25</v>
      </c>
      <c r="C222">
        <v>16</v>
      </c>
      <c r="D222">
        <v>6074</v>
      </c>
      <c r="E222">
        <v>7696</v>
      </c>
      <c r="F222">
        <v>78.900000000000006</v>
      </c>
      <c r="G222">
        <v>106205</v>
      </c>
      <c r="H222">
        <v>37605</v>
      </c>
      <c r="I222">
        <v>2724</v>
      </c>
      <c r="J222">
        <v>3091</v>
      </c>
      <c r="K222">
        <v>88.1</v>
      </c>
      <c r="L222">
        <v>2625</v>
      </c>
      <c r="M222">
        <v>3082</v>
      </c>
      <c r="N222">
        <v>85.2</v>
      </c>
      <c r="O222">
        <v>557</v>
      </c>
      <c r="P222">
        <v>1091</v>
      </c>
      <c r="Q222">
        <v>51.1</v>
      </c>
      <c r="R222">
        <v>11</v>
      </c>
      <c r="S222">
        <v>12.3</v>
      </c>
      <c r="T222">
        <v>12.1</v>
      </c>
      <c r="U222">
        <v>-1.3</v>
      </c>
      <c r="V222">
        <v>125</v>
      </c>
      <c r="W222">
        <v>448</v>
      </c>
      <c r="X222">
        <v>119</v>
      </c>
      <c r="Y222">
        <v>34</v>
      </c>
      <c r="Z222">
        <v>587</v>
      </c>
    </row>
    <row r="223" spans="1:26" x14ac:dyDescent="0.25">
      <c r="A223" t="s">
        <v>381</v>
      </c>
      <c r="B223">
        <v>27</v>
      </c>
      <c r="C223">
        <v>16</v>
      </c>
      <c r="D223">
        <v>4436</v>
      </c>
      <c r="E223">
        <v>5828</v>
      </c>
      <c r="F223">
        <v>76.099999999999994</v>
      </c>
      <c r="G223">
        <v>79947</v>
      </c>
      <c r="H223">
        <v>33366</v>
      </c>
      <c r="I223">
        <v>1963</v>
      </c>
      <c r="J223">
        <v>2302</v>
      </c>
      <c r="K223">
        <v>85.3</v>
      </c>
      <c r="L223">
        <v>1827</v>
      </c>
      <c r="M223">
        <v>2217</v>
      </c>
      <c r="N223">
        <v>82.4</v>
      </c>
      <c r="O223">
        <v>514</v>
      </c>
      <c r="P223">
        <v>988</v>
      </c>
      <c r="Q223">
        <v>52</v>
      </c>
      <c r="R223">
        <v>9</v>
      </c>
      <c r="S223">
        <v>13.8</v>
      </c>
      <c r="T223">
        <v>12.1</v>
      </c>
      <c r="U223">
        <v>-4.8</v>
      </c>
      <c r="V223">
        <v>150</v>
      </c>
      <c r="W223">
        <v>394</v>
      </c>
      <c r="X223">
        <v>88</v>
      </c>
      <c r="Y223">
        <v>39</v>
      </c>
      <c r="Z223">
        <v>481</v>
      </c>
    </row>
    <row r="225" spans="1:19" x14ac:dyDescent="0.25">
      <c r="A225" t="s">
        <v>462</v>
      </c>
    </row>
    <row r="226" spans="1:19" x14ac:dyDescent="0.25">
      <c r="D226" t="s">
        <v>94</v>
      </c>
      <c r="I226" t="s">
        <v>95</v>
      </c>
      <c r="M226" t="s">
        <v>96</v>
      </c>
    </row>
    <row r="227" spans="1:19" x14ac:dyDescent="0.25">
      <c r="A227" t="s">
        <v>2</v>
      </c>
      <c r="B227" t="s">
        <v>24</v>
      </c>
      <c r="C227" t="s">
        <v>28</v>
      </c>
      <c r="D227" t="s">
        <v>97</v>
      </c>
      <c r="E227" t="s">
        <v>98</v>
      </c>
      <c r="F227" t="s">
        <v>99</v>
      </c>
      <c r="G227" t="s">
        <v>100</v>
      </c>
      <c r="H227" t="s">
        <v>101</v>
      </c>
      <c r="I227" t="s">
        <v>97</v>
      </c>
      <c r="J227" t="s">
        <v>69</v>
      </c>
      <c r="K227" t="s">
        <v>102</v>
      </c>
      <c r="L227" t="s">
        <v>103</v>
      </c>
      <c r="M227" t="s">
        <v>96</v>
      </c>
      <c r="N227" t="s">
        <v>72</v>
      </c>
      <c r="O227" t="s">
        <v>104</v>
      </c>
      <c r="P227" t="s">
        <v>105</v>
      </c>
      <c r="Q227" t="s">
        <v>106</v>
      </c>
      <c r="R227" t="s">
        <v>107</v>
      </c>
      <c r="S227" t="s">
        <v>108</v>
      </c>
    </row>
    <row r="228" spans="1:19" x14ac:dyDescent="0.25">
      <c r="A228" t="s">
        <v>362</v>
      </c>
      <c r="B228">
        <v>25</v>
      </c>
      <c r="C228">
        <v>16</v>
      </c>
      <c r="D228">
        <v>243</v>
      </c>
      <c r="E228">
        <v>144</v>
      </c>
      <c r="F228">
        <v>116</v>
      </c>
      <c r="G228">
        <v>98</v>
      </c>
      <c r="H228">
        <v>29</v>
      </c>
      <c r="I228">
        <v>116</v>
      </c>
      <c r="J228">
        <v>245</v>
      </c>
      <c r="K228">
        <v>47.3</v>
      </c>
      <c r="L228">
        <v>129</v>
      </c>
      <c r="M228">
        <v>196</v>
      </c>
      <c r="N228">
        <v>49</v>
      </c>
      <c r="O228">
        <v>147</v>
      </c>
      <c r="P228">
        <v>155</v>
      </c>
      <c r="Q228">
        <v>398</v>
      </c>
      <c r="R228">
        <v>244</v>
      </c>
      <c r="S228">
        <v>4</v>
      </c>
    </row>
    <row r="229" spans="1:19" x14ac:dyDescent="0.25">
      <c r="A229" t="s">
        <v>363</v>
      </c>
      <c r="B229">
        <v>25</v>
      </c>
      <c r="C229">
        <v>16</v>
      </c>
      <c r="D229">
        <v>272</v>
      </c>
      <c r="E229">
        <v>163</v>
      </c>
      <c r="F229">
        <v>139</v>
      </c>
      <c r="G229">
        <v>119</v>
      </c>
      <c r="H229">
        <v>14</v>
      </c>
      <c r="I229">
        <v>136</v>
      </c>
      <c r="J229">
        <v>261</v>
      </c>
      <c r="K229">
        <v>52.1</v>
      </c>
      <c r="L229">
        <v>125</v>
      </c>
      <c r="M229">
        <v>181</v>
      </c>
      <c r="N229">
        <v>56</v>
      </c>
      <c r="O229">
        <v>125</v>
      </c>
      <c r="P229">
        <v>115</v>
      </c>
      <c r="Q229">
        <v>387</v>
      </c>
      <c r="R229">
        <v>317</v>
      </c>
      <c r="S229">
        <v>5</v>
      </c>
    </row>
    <row r="230" spans="1:19" x14ac:dyDescent="0.25">
      <c r="A230" t="s">
        <v>364</v>
      </c>
      <c r="B230">
        <v>25</v>
      </c>
      <c r="C230">
        <v>16</v>
      </c>
      <c r="D230">
        <v>219</v>
      </c>
      <c r="E230">
        <v>130</v>
      </c>
      <c r="F230">
        <v>111</v>
      </c>
      <c r="G230">
        <v>82</v>
      </c>
      <c r="H230">
        <v>26</v>
      </c>
      <c r="I230">
        <v>110</v>
      </c>
      <c r="J230">
        <v>212</v>
      </c>
      <c r="K230">
        <v>51.9</v>
      </c>
      <c r="L230">
        <v>102</v>
      </c>
      <c r="M230">
        <v>159</v>
      </c>
      <c r="N230">
        <v>51</v>
      </c>
      <c r="O230">
        <v>108</v>
      </c>
      <c r="P230">
        <v>120</v>
      </c>
      <c r="Q230">
        <v>339</v>
      </c>
      <c r="R230">
        <v>307</v>
      </c>
      <c r="S230">
        <v>8</v>
      </c>
    </row>
    <row r="231" spans="1:19" x14ac:dyDescent="0.25">
      <c r="A231" t="s">
        <v>365</v>
      </c>
      <c r="B231">
        <v>29</v>
      </c>
      <c r="C231">
        <v>16</v>
      </c>
      <c r="D231">
        <v>270</v>
      </c>
      <c r="E231">
        <v>166</v>
      </c>
      <c r="F231">
        <v>131</v>
      </c>
      <c r="G231">
        <v>96</v>
      </c>
      <c r="H231">
        <v>43</v>
      </c>
      <c r="I231">
        <v>135</v>
      </c>
      <c r="J231">
        <v>250</v>
      </c>
      <c r="K231">
        <v>54</v>
      </c>
      <c r="L231">
        <v>115</v>
      </c>
      <c r="M231">
        <v>213</v>
      </c>
      <c r="N231">
        <v>66</v>
      </c>
      <c r="O231">
        <v>147</v>
      </c>
      <c r="P231">
        <v>118</v>
      </c>
      <c r="Q231">
        <v>388</v>
      </c>
      <c r="R231">
        <v>321</v>
      </c>
      <c r="S231">
        <v>4</v>
      </c>
    </row>
    <row r="232" spans="1:19" x14ac:dyDescent="0.25">
      <c r="A232" t="s">
        <v>366</v>
      </c>
      <c r="B232">
        <v>26</v>
      </c>
      <c r="C232">
        <v>16</v>
      </c>
      <c r="D232">
        <v>275</v>
      </c>
      <c r="E232">
        <v>162</v>
      </c>
      <c r="F232">
        <v>119</v>
      </c>
      <c r="G232">
        <v>103</v>
      </c>
      <c r="H232">
        <v>53</v>
      </c>
      <c r="I232">
        <v>122</v>
      </c>
      <c r="J232">
        <v>231</v>
      </c>
      <c r="K232">
        <v>52.8</v>
      </c>
      <c r="L232">
        <v>109</v>
      </c>
      <c r="M232">
        <v>207</v>
      </c>
      <c r="N232">
        <v>47</v>
      </c>
      <c r="O232">
        <v>160</v>
      </c>
      <c r="P232">
        <v>97</v>
      </c>
      <c r="Q232">
        <v>372</v>
      </c>
      <c r="R232">
        <v>202</v>
      </c>
      <c r="S232">
        <v>3</v>
      </c>
    </row>
    <row r="233" spans="1:19" x14ac:dyDescent="0.25">
      <c r="A233" t="s">
        <v>367</v>
      </c>
      <c r="B233">
        <v>28</v>
      </c>
      <c r="C233">
        <v>16</v>
      </c>
      <c r="D233">
        <v>243</v>
      </c>
      <c r="E233">
        <v>147</v>
      </c>
      <c r="F233">
        <v>103</v>
      </c>
      <c r="G233">
        <v>105</v>
      </c>
      <c r="H233">
        <v>35</v>
      </c>
      <c r="I233">
        <v>115</v>
      </c>
      <c r="J233">
        <v>249</v>
      </c>
      <c r="K233">
        <v>46.2</v>
      </c>
      <c r="L233">
        <v>134</v>
      </c>
      <c r="M233">
        <v>204</v>
      </c>
      <c r="N233">
        <v>66</v>
      </c>
      <c r="O233">
        <v>138</v>
      </c>
      <c r="P233">
        <v>98</v>
      </c>
      <c r="Q233">
        <v>341</v>
      </c>
      <c r="R233">
        <v>338</v>
      </c>
      <c r="S233">
        <v>7</v>
      </c>
    </row>
    <row r="234" spans="1:19" x14ac:dyDescent="0.25">
      <c r="A234" t="s">
        <v>368</v>
      </c>
      <c r="B234">
        <v>27</v>
      </c>
      <c r="C234">
        <v>16</v>
      </c>
      <c r="D234">
        <v>272</v>
      </c>
      <c r="E234">
        <v>152</v>
      </c>
      <c r="F234">
        <v>138</v>
      </c>
      <c r="G234">
        <v>110</v>
      </c>
      <c r="H234">
        <v>24</v>
      </c>
      <c r="I234">
        <v>130</v>
      </c>
      <c r="J234">
        <v>236</v>
      </c>
      <c r="K234">
        <v>55.1</v>
      </c>
      <c r="L234">
        <v>106</v>
      </c>
      <c r="M234">
        <v>193</v>
      </c>
      <c r="N234">
        <v>52</v>
      </c>
      <c r="O234">
        <v>141</v>
      </c>
      <c r="P234">
        <v>147</v>
      </c>
      <c r="Q234">
        <v>419</v>
      </c>
      <c r="R234">
        <v>311</v>
      </c>
      <c r="S234">
        <v>7</v>
      </c>
    </row>
    <row r="235" spans="1:19" x14ac:dyDescent="0.25">
      <c r="A235" t="s">
        <v>369</v>
      </c>
      <c r="B235">
        <v>24</v>
      </c>
      <c r="C235">
        <v>16</v>
      </c>
      <c r="D235">
        <v>249</v>
      </c>
      <c r="E235">
        <v>154</v>
      </c>
      <c r="F235">
        <v>124</v>
      </c>
      <c r="G235">
        <v>94</v>
      </c>
      <c r="H235">
        <v>31</v>
      </c>
      <c r="I235">
        <v>112</v>
      </c>
      <c r="J235">
        <v>232</v>
      </c>
      <c r="K235">
        <v>48.3</v>
      </c>
      <c r="L235">
        <v>120</v>
      </c>
      <c r="M235">
        <v>159</v>
      </c>
      <c r="N235">
        <v>49</v>
      </c>
      <c r="O235">
        <v>110</v>
      </c>
      <c r="P235">
        <v>123</v>
      </c>
      <c r="Q235">
        <v>372</v>
      </c>
      <c r="R235">
        <v>324</v>
      </c>
      <c r="S235">
        <v>8</v>
      </c>
    </row>
    <row r="236" spans="1:19" x14ac:dyDescent="0.25">
      <c r="A236" t="s">
        <v>370</v>
      </c>
      <c r="B236">
        <v>23</v>
      </c>
      <c r="C236">
        <v>16</v>
      </c>
      <c r="D236">
        <v>257</v>
      </c>
      <c r="E236">
        <v>154</v>
      </c>
      <c r="F236">
        <v>114</v>
      </c>
      <c r="G236">
        <v>117</v>
      </c>
      <c r="H236">
        <v>26</v>
      </c>
      <c r="I236">
        <v>107</v>
      </c>
      <c r="J236">
        <v>225</v>
      </c>
      <c r="K236">
        <v>47.6</v>
      </c>
      <c r="L236">
        <v>118</v>
      </c>
      <c r="M236">
        <v>152</v>
      </c>
      <c r="N236">
        <v>49</v>
      </c>
      <c r="O236">
        <v>103</v>
      </c>
      <c r="P236">
        <v>135</v>
      </c>
      <c r="Q236">
        <v>392</v>
      </c>
      <c r="R236">
        <v>227</v>
      </c>
      <c r="S236">
        <v>2</v>
      </c>
    </row>
    <row r="237" spans="1:19" x14ac:dyDescent="0.25">
      <c r="A237" t="s">
        <v>371</v>
      </c>
      <c r="B237">
        <v>24</v>
      </c>
      <c r="C237">
        <v>16</v>
      </c>
      <c r="D237">
        <v>230</v>
      </c>
      <c r="E237">
        <v>149</v>
      </c>
      <c r="F237">
        <v>112</v>
      </c>
      <c r="G237">
        <v>91</v>
      </c>
      <c r="H237">
        <v>27</v>
      </c>
      <c r="I237">
        <v>121</v>
      </c>
      <c r="J237">
        <v>209</v>
      </c>
      <c r="K237">
        <v>57.9</v>
      </c>
      <c r="L237">
        <v>88</v>
      </c>
      <c r="M237">
        <v>151</v>
      </c>
      <c r="N237">
        <v>52</v>
      </c>
      <c r="O237">
        <v>99</v>
      </c>
      <c r="P237">
        <v>126</v>
      </c>
      <c r="Q237">
        <v>356</v>
      </c>
      <c r="R237">
        <v>359</v>
      </c>
      <c r="S237">
        <v>1</v>
      </c>
    </row>
    <row r="238" spans="1:19" x14ac:dyDescent="0.25">
      <c r="A238" t="s">
        <v>372</v>
      </c>
      <c r="B238">
        <v>21</v>
      </c>
      <c r="C238">
        <v>16</v>
      </c>
      <c r="D238">
        <v>237</v>
      </c>
      <c r="E238">
        <v>149</v>
      </c>
      <c r="F238">
        <v>109</v>
      </c>
      <c r="G238">
        <v>89</v>
      </c>
      <c r="H238">
        <v>39</v>
      </c>
      <c r="I238">
        <v>108</v>
      </c>
      <c r="J238">
        <v>253</v>
      </c>
      <c r="K238">
        <v>42.7</v>
      </c>
      <c r="L238">
        <v>145</v>
      </c>
      <c r="M238">
        <v>182</v>
      </c>
      <c r="N238">
        <v>45</v>
      </c>
      <c r="O238">
        <v>137</v>
      </c>
      <c r="P238">
        <v>132</v>
      </c>
      <c r="Q238">
        <v>369</v>
      </c>
      <c r="R238">
        <v>254</v>
      </c>
      <c r="S238">
        <v>5</v>
      </c>
    </row>
    <row r="239" spans="1:19" x14ac:dyDescent="0.25">
      <c r="A239" t="s">
        <v>373</v>
      </c>
      <c r="B239">
        <v>23</v>
      </c>
      <c r="C239">
        <v>16</v>
      </c>
      <c r="D239">
        <v>265</v>
      </c>
      <c r="E239">
        <v>169</v>
      </c>
      <c r="F239">
        <v>116</v>
      </c>
      <c r="G239">
        <v>120</v>
      </c>
      <c r="H239">
        <v>29</v>
      </c>
      <c r="I239">
        <v>128</v>
      </c>
      <c r="J239">
        <v>258</v>
      </c>
      <c r="K239">
        <v>49.6</v>
      </c>
      <c r="L239">
        <v>130</v>
      </c>
      <c r="M239">
        <v>198</v>
      </c>
      <c r="N239">
        <v>50</v>
      </c>
      <c r="O239">
        <v>148</v>
      </c>
      <c r="P239">
        <v>144</v>
      </c>
      <c r="Q239">
        <v>409</v>
      </c>
      <c r="R239">
        <v>296</v>
      </c>
      <c r="S239">
        <v>2</v>
      </c>
    </row>
    <row r="240" spans="1:19" x14ac:dyDescent="0.25">
      <c r="A240" t="s">
        <v>374</v>
      </c>
      <c r="B240">
        <v>29</v>
      </c>
      <c r="C240">
        <v>16</v>
      </c>
      <c r="D240">
        <v>251</v>
      </c>
      <c r="E240">
        <v>138</v>
      </c>
      <c r="F240">
        <v>131</v>
      </c>
      <c r="G240">
        <v>92</v>
      </c>
      <c r="H240">
        <v>28</v>
      </c>
      <c r="I240">
        <v>115</v>
      </c>
      <c r="J240">
        <v>228</v>
      </c>
      <c r="K240">
        <v>50.4</v>
      </c>
      <c r="L240">
        <v>113</v>
      </c>
      <c r="M240">
        <v>164</v>
      </c>
      <c r="N240">
        <v>69</v>
      </c>
      <c r="O240">
        <v>95</v>
      </c>
      <c r="P240">
        <v>127</v>
      </c>
      <c r="Q240">
        <v>378</v>
      </c>
      <c r="R240">
        <v>246</v>
      </c>
      <c r="S240">
        <v>6</v>
      </c>
    </row>
    <row r="241" spans="1:19" x14ac:dyDescent="0.25">
      <c r="A241" t="s">
        <v>375</v>
      </c>
      <c r="B241">
        <v>25</v>
      </c>
      <c r="C241">
        <v>16</v>
      </c>
      <c r="D241">
        <v>256</v>
      </c>
      <c r="E241">
        <v>137</v>
      </c>
      <c r="F241">
        <v>128</v>
      </c>
      <c r="G241">
        <v>102</v>
      </c>
      <c r="H241">
        <v>26</v>
      </c>
      <c r="I241">
        <v>111</v>
      </c>
      <c r="J241">
        <v>208</v>
      </c>
      <c r="K241">
        <v>53.4</v>
      </c>
      <c r="L241">
        <v>97</v>
      </c>
      <c r="M241">
        <v>161</v>
      </c>
      <c r="N241">
        <v>66</v>
      </c>
      <c r="O241">
        <v>95</v>
      </c>
      <c r="P241">
        <v>115</v>
      </c>
      <c r="Q241">
        <v>371</v>
      </c>
      <c r="R241">
        <v>252</v>
      </c>
      <c r="S241">
        <v>3</v>
      </c>
    </row>
    <row r="242" spans="1:19" x14ac:dyDescent="0.25">
      <c r="A242" t="s">
        <v>376</v>
      </c>
      <c r="B242">
        <v>23</v>
      </c>
      <c r="C242">
        <v>16</v>
      </c>
      <c r="D242">
        <v>273</v>
      </c>
      <c r="E242">
        <v>157</v>
      </c>
      <c r="F242">
        <v>118</v>
      </c>
      <c r="G242">
        <v>109</v>
      </c>
      <c r="H242">
        <v>46</v>
      </c>
      <c r="I242">
        <v>129</v>
      </c>
      <c r="J242">
        <v>279</v>
      </c>
      <c r="K242">
        <v>46.2</v>
      </c>
      <c r="L242">
        <v>150</v>
      </c>
      <c r="M242">
        <v>143</v>
      </c>
      <c r="N242">
        <v>40</v>
      </c>
      <c r="O242">
        <v>103</v>
      </c>
      <c r="P242">
        <v>111</v>
      </c>
      <c r="Q242">
        <v>384</v>
      </c>
      <c r="R242">
        <v>244</v>
      </c>
      <c r="S242">
        <v>0</v>
      </c>
    </row>
    <row r="243" spans="1:19" x14ac:dyDescent="0.25">
      <c r="A243" t="s">
        <v>377</v>
      </c>
      <c r="B243">
        <v>24</v>
      </c>
      <c r="C243">
        <v>16</v>
      </c>
      <c r="D243">
        <v>274</v>
      </c>
      <c r="E243">
        <v>158</v>
      </c>
      <c r="F243">
        <v>119</v>
      </c>
      <c r="G243">
        <v>121</v>
      </c>
      <c r="H243">
        <v>34</v>
      </c>
      <c r="I243">
        <v>122</v>
      </c>
      <c r="J243">
        <v>252</v>
      </c>
      <c r="K243">
        <v>48.4</v>
      </c>
      <c r="L243">
        <v>130</v>
      </c>
      <c r="M243">
        <v>147</v>
      </c>
      <c r="N243">
        <v>43</v>
      </c>
      <c r="O243">
        <v>104</v>
      </c>
      <c r="P243">
        <v>96</v>
      </c>
      <c r="Q243">
        <v>370</v>
      </c>
      <c r="R243">
        <v>232</v>
      </c>
      <c r="S243">
        <v>3</v>
      </c>
    </row>
    <row r="244" spans="1:19" x14ac:dyDescent="0.25">
      <c r="A244" t="s">
        <v>378</v>
      </c>
      <c r="B244">
        <v>26</v>
      </c>
      <c r="C244">
        <v>16</v>
      </c>
      <c r="D244">
        <v>249</v>
      </c>
      <c r="E244">
        <v>148</v>
      </c>
      <c r="F244">
        <v>139</v>
      </c>
      <c r="G244">
        <v>86</v>
      </c>
      <c r="H244">
        <v>24</v>
      </c>
      <c r="I244">
        <v>127</v>
      </c>
      <c r="J244">
        <v>240</v>
      </c>
      <c r="K244">
        <v>52.9</v>
      </c>
      <c r="L244">
        <v>113</v>
      </c>
      <c r="M244">
        <v>168</v>
      </c>
      <c r="N244">
        <v>68</v>
      </c>
      <c r="O244">
        <v>100</v>
      </c>
      <c r="P244">
        <v>134</v>
      </c>
      <c r="Q244">
        <v>383</v>
      </c>
      <c r="R244">
        <v>308</v>
      </c>
      <c r="S244">
        <v>8</v>
      </c>
    </row>
    <row r="245" spans="1:19" x14ac:dyDescent="0.25">
      <c r="A245" t="s">
        <v>379</v>
      </c>
      <c r="B245">
        <v>26</v>
      </c>
      <c r="C245">
        <v>16</v>
      </c>
      <c r="D245">
        <v>203</v>
      </c>
      <c r="E245">
        <v>118</v>
      </c>
      <c r="F245">
        <v>99</v>
      </c>
      <c r="G245">
        <v>81</v>
      </c>
      <c r="H245">
        <v>23</v>
      </c>
      <c r="I245">
        <v>99</v>
      </c>
      <c r="J245">
        <v>210</v>
      </c>
      <c r="K245">
        <v>47.1</v>
      </c>
      <c r="L245">
        <v>111</v>
      </c>
      <c r="M245">
        <v>160</v>
      </c>
      <c r="N245">
        <v>48</v>
      </c>
      <c r="O245">
        <v>112</v>
      </c>
      <c r="P245">
        <v>116</v>
      </c>
      <c r="Q245">
        <v>319</v>
      </c>
      <c r="R245">
        <v>306</v>
      </c>
      <c r="S245">
        <v>8</v>
      </c>
    </row>
    <row r="246" spans="1:19" x14ac:dyDescent="0.25">
      <c r="A246" t="s">
        <v>380</v>
      </c>
      <c r="B246">
        <v>25</v>
      </c>
      <c r="C246">
        <v>16</v>
      </c>
      <c r="D246">
        <v>208</v>
      </c>
      <c r="E246">
        <v>132</v>
      </c>
      <c r="F246">
        <v>76</v>
      </c>
      <c r="G246">
        <v>110</v>
      </c>
      <c r="H246">
        <v>22</v>
      </c>
      <c r="I246">
        <v>85</v>
      </c>
      <c r="J246">
        <v>172</v>
      </c>
      <c r="K246">
        <v>49.4</v>
      </c>
      <c r="L246">
        <v>87</v>
      </c>
      <c r="M246">
        <v>128</v>
      </c>
      <c r="N246">
        <v>43</v>
      </c>
      <c r="O246">
        <v>85</v>
      </c>
      <c r="P246">
        <v>140</v>
      </c>
      <c r="Q246">
        <v>348</v>
      </c>
      <c r="R246">
        <v>238</v>
      </c>
      <c r="S246">
        <v>5</v>
      </c>
    </row>
    <row r="247" spans="1:19" x14ac:dyDescent="0.25">
      <c r="A247" t="s">
        <v>381</v>
      </c>
      <c r="B247">
        <v>27</v>
      </c>
      <c r="C247">
        <v>16</v>
      </c>
      <c r="D247">
        <v>254</v>
      </c>
      <c r="E247">
        <v>156</v>
      </c>
      <c r="F247">
        <v>149</v>
      </c>
      <c r="G247">
        <v>82</v>
      </c>
      <c r="H247">
        <v>23</v>
      </c>
      <c r="I247">
        <v>126</v>
      </c>
      <c r="J247">
        <v>253</v>
      </c>
      <c r="K247">
        <v>49.8</v>
      </c>
      <c r="L247">
        <v>127</v>
      </c>
      <c r="M247">
        <v>180</v>
      </c>
      <c r="N247">
        <v>51</v>
      </c>
      <c r="O247">
        <v>129</v>
      </c>
      <c r="P247">
        <v>125</v>
      </c>
      <c r="Q247">
        <v>379</v>
      </c>
      <c r="R247">
        <v>393</v>
      </c>
      <c r="S247">
        <v>7</v>
      </c>
    </row>
    <row r="250" spans="1:19" x14ac:dyDescent="0.25">
      <c r="A250" t="s">
        <v>458</v>
      </c>
    </row>
    <row r="251" spans="1:19" x14ac:dyDescent="0.25">
      <c r="A251" t="s">
        <v>207</v>
      </c>
      <c r="B251" t="s">
        <v>208</v>
      </c>
      <c r="C251" t="s">
        <v>209</v>
      </c>
      <c r="D251" t="s">
        <v>210</v>
      </c>
      <c r="E251" t="s">
        <v>211</v>
      </c>
      <c r="F251" t="s">
        <v>12</v>
      </c>
      <c r="G251" t="s">
        <v>212</v>
      </c>
      <c r="H251" t="s">
        <v>12</v>
      </c>
      <c r="I251" t="s">
        <v>213</v>
      </c>
      <c r="J251" t="s">
        <v>17</v>
      </c>
      <c r="K251" t="s">
        <v>214</v>
      </c>
      <c r="L251" t="s">
        <v>215</v>
      </c>
      <c r="M251" t="s">
        <v>216</v>
      </c>
      <c r="N251" t="s">
        <v>20</v>
      </c>
    </row>
    <row r="252" spans="1:19" x14ac:dyDescent="0.25">
      <c r="A252">
        <v>1</v>
      </c>
      <c r="B252" t="s">
        <v>219</v>
      </c>
      <c r="C252" s="17">
        <v>45157</v>
      </c>
      <c r="D252" s="18">
        <v>0.77083333333333337</v>
      </c>
      <c r="E252" t="s">
        <v>367</v>
      </c>
      <c r="F252">
        <v>0.9</v>
      </c>
      <c r="G252" t="s">
        <v>236</v>
      </c>
      <c r="H252">
        <v>1.5</v>
      </c>
      <c r="I252" t="s">
        <v>376</v>
      </c>
      <c r="J252" s="1"/>
      <c r="K252" t="s">
        <v>402</v>
      </c>
      <c r="L252" t="s">
        <v>403</v>
      </c>
      <c r="M252" t="s">
        <v>216</v>
      </c>
    </row>
    <row r="253" spans="1:19" x14ac:dyDescent="0.25">
      <c r="A253">
        <v>1</v>
      </c>
      <c r="B253" t="s">
        <v>219</v>
      </c>
      <c r="C253" s="17">
        <v>45157</v>
      </c>
      <c r="D253" s="18">
        <v>0.77083333333333337</v>
      </c>
      <c r="E253" t="s">
        <v>365</v>
      </c>
      <c r="F253">
        <v>0.7</v>
      </c>
      <c r="G253" t="s">
        <v>221</v>
      </c>
      <c r="H253">
        <v>0.5</v>
      </c>
      <c r="I253" t="s">
        <v>369</v>
      </c>
      <c r="J253" s="1"/>
      <c r="K253" t="s">
        <v>404</v>
      </c>
      <c r="L253" t="s">
        <v>405</v>
      </c>
      <c r="M253" t="s">
        <v>216</v>
      </c>
    </row>
    <row r="254" spans="1:19" x14ac:dyDescent="0.25">
      <c r="A254">
        <v>1</v>
      </c>
      <c r="B254" t="s">
        <v>219</v>
      </c>
      <c r="C254" s="17">
        <v>45157</v>
      </c>
      <c r="D254" s="18">
        <v>0.86458333333333337</v>
      </c>
      <c r="E254" t="s">
        <v>370</v>
      </c>
      <c r="F254">
        <v>2.7</v>
      </c>
      <c r="G254" t="s">
        <v>231</v>
      </c>
      <c r="H254">
        <v>0.8</v>
      </c>
      <c r="I254" t="s">
        <v>375</v>
      </c>
      <c r="J254" s="1"/>
      <c r="K254" t="s">
        <v>406</v>
      </c>
      <c r="L254" t="s">
        <v>407</v>
      </c>
      <c r="M254" t="s">
        <v>216</v>
      </c>
    </row>
    <row r="255" spans="1:19" x14ac:dyDescent="0.25">
      <c r="A255">
        <v>1</v>
      </c>
      <c r="B255" t="s">
        <v>219</v>
      </c>
      <c r="C255" s="17">
        <v>45157</v>
      </c>
      <c r="D255" s="18">
        <v>0.86458333333333337</v>
      </c>
      <c r="E255" t="s">
        <v>368</v>
      </c>
      <c r="F255">
        <v>0.2</v>
      </c>
      <c r="G255" t="s">
        <v>230</v>
      </c>
      <c r="H255">
        <v>1</v>
      </c>
      <c r="I255" t="s">
        <v>366</v>
      </c>
      <c r="J255" s="1"/>
      <c r="K255" t="s">
        <v>408</v>
      </c>
      <c r="L255" t="s">
        <v>409</v>
      </c>
      <c r="M255" t="s">
        <v>216</v>
      </c>
    </row>
    <row r="256" spans="1:19" x14ac:dyDescent="0.25">
      <c r="A256">
        <v>1</v>
      </c>
      <c r="B256" t="s">
        <v>225</v>
      </c>
      <c r="C256" s="17">
        <v>45158</v>
      </c>
      <c r="D256" s="18">
        <v>0.77083333333333337</v>
      </c>
      <c r="E256" t="s">
        <v>379</v>
      </c>
      <c r="F256">
        <v>0.4</v>
      </c>
      <c r="G256" t="s">
        <v>234</v>
      </c>
      <c r="H256">
        <v>1.3</v>
      </c>
      <c r="I256" t="s">
        <v>362</v>
      </c>
      <c r="J256" s="1"/>
      <c r="K256" t="s">
        <v>410</v>
      </c>
      <c r="L256" t="s">
        <v>411</v>
      </c>
      <c r="M256" t="s">
        <v>216</v>
      </c>
    </row>
    <row r="257" spans="1:13" x14ac:dyDescent="0.25">
      <c r="A257">
        <v>1</v>
      </c>
      <c r="B257" t="s">
        <v>225</v>
      </c>
      <c r="C257" s="17">
        <v>45158</v>
      </c>
      <c r="D257" s="18">
        <v>0.77083333333333337</v>
      </c>
      <c r="E257" t="s">
        <v>377</v>
      </c>
      <c r="F257">
        <v>1.9</v>
      </c>
      <c r="G257" t="s">
        <v>226</v>
      </c>
      <c r="H257">
        <v>0.1</v>
      </c>
      <c r="I257" t="s">
        <v>378</v>
      </c>
      <c r="J257" s="1"/>
      <c r="K257" t="s">
        <v>412</v>
      </c>
      <c r="L257" t="s">
        <v>413</v>
      </c>
      <c r="M257" t="s">
        <v>216</v>
      </c>
    </row>
    <row r="258" spans="1:13" x14ac:dyDescent="0.25">
      <c r="A258">
        <v>1</v>
      </c>
      <c r="B258" t="s">
        <v>225</v>
      </c>
      <c r="C258" s="17">
        <v>45158</v>
      </c>
      <c r="D258" s="18">
        <v>0.86458333333333337</v>
      </c>
      <c r="E258" t="s">
        <v>373</v>
      </c>
      <c r="F258">
        <v>1.4</v>
      </c>
      <c r="G258" t="s">
        <v>220</v>
      </c>
      <c r="H258">
        <v>1.6</v>
      </c>
      <c r="I258" t="s">
        <v>372</v>
      </c>
      <c r="J258" s="1"/>
      <c r="K258" t="s">
        <v>414</v>
      </c>
      <c r="L258" t="s">
        <v>415</v>
      </c>
      <c r="M258" t="s">
        <v>216</v>
      </c>
    </row>
    <row r="259" spans="1:13" x14ac:dyDescent="0.25">
      <c r="A259">
        <v>1</v>
      </c>
      <c r="B259" t="s">
        <v>225</v>
      </c>
      <c r="C259" s="17">
        <v>45158</v>
      </c>
      <c r="D259" s="18">
        <v>0.86458333333333337</v>
      </c>
      <c r="E259" t="s">
        <v>381</v>
      </c>
      <c r="F259">
        <v>1</v>
      </c>
      <c r="G259" t="s">
        <v>218</v>
      </c>
      <c r="H259">
        <v>1.8</v>
      </c>
      <c r="I259" t="s">
        <v>371</v>
      </c>
      <c r="J259" s="1"/>
      <c r="K259" t="s">
        <v>416</v>
      </c>
      <c r="L259" t="s">
        <v>417</v>
      </c>
      <c r="M259" t="s">
        <v>216</v>
      </c>
    </row>
    <row r="260" spans="1:13" x14ac:dyDescent="0.25">
      <c r="A260">
        <v>1</v>
      </c>
      <c r="B260" t="s">
        <v>227</v>
      </c>
      <c r="C260" s="17">
        <v>45159</v>
      </c>
      <c r="D260" s="18">
        <v>0.77083333333333337</v>
      </c>
      <c r="E260" t="s">
        <v>380</v>
      </c>
      <c r="F260">
        <v>1</v>
      </c>
      <c r="G260" t="s">
        <v>238</v>
      </c>
      <c r="H260">
        <v>0.4</v>
      </c>
      <c r="I260" t="s">
        <v>364</v>
      </c>
      <c r="J260" s="1"/>
      <c r="K260" t="s">
        <v>418</v>
      </c>
      <c r="L260" t="s">
        <v>419</v>
      </c>
      <c r="M260" t="s">
        <v>216</v>
      </c>
    </row>
    <row r="261" spans="1:13" x14ac:dyDescent="0.25">
      <c r="A261">
        <v>1</v>
      </c>
      <c r="B261" t="s">
        <v>227</v>
      </c>
      <c r="C261" s="17">
        <v>45159</v>
      </c>
      <c r="D261" s="18">
        <v>0.86458333333333337</v>
      </c>
      <c r="E261" t="s">
        <v>363</v>
      </c>
      <c r="F261">
        <v>1</v>
      </c>
      <c r="G261" t="s">
        <v>234</v>
      </c>
      <c r="H261">
        <v>0.9</v>
      </c>
      <c r="I261" t="s">
        <v>374</v>
      </c>
      <c r="J261" s="1"/>
      <c r="K261" t="s">
        <v>420</v>
      </c>
      <c r="L261" t="s">
        <v>421</v>
      </c>
      <c r="M261" t="s">
        <v>216</v>
      </c>
    </row>
    <row r="263" spans="1:13" x14ac:dyDescent="0.25">
      <c r="A263">
        <v>2</v>
      </c>
      <c r="B263" t="s">
        <v>219</v>
      </c>
      <c r="C263" s="17">
        <v>45164</v>
      </c>
      <c r="D263" s="18">
        <v>0.77083333333333337</v>
      </c>
      <c r="E263" t="s">
        <v>367</v>
      </c>
      <c r="F263">
        <v>0.7</v>
      </c>
      <c r="G263" t="s">
        <v>220</v>
      </c>
      <c r="H263">
        <v>1.6</v>
      </c>
      <c r="I263" t="s">
        <v>362</v>
      </c>
      <c r="J263" s="1"/>
      <c r="K263" t="s">
        <v>402</v>
      </c>
      <c r="L263" t="s">
        <v>422</v>
      </c>
      <c r="M263" t="s">
        <v>216</v>
      </c>
    </row>
    <row r="264" spans="1:13" x14ac:dyDescent="0.25">
      <c r="A264">
        <v>2</v>
      </c>
      <c r="B264" t="s">
        <v>219</v>
      </c>
      <c r="C264" s="17">
        <v>45164</v>
      </c>
      <c r="D264" s="18">
        <v>0.77083333333333337</v>
      </c>
      <c r="E264" t="s">
        <v>375</v>
      </c>
      <c r="F264">
        <v>2</v>
      </c>
      <c r="G264" t="s">
        <v>231</v>
      </c>
      <c r="H264">
        <v>1</v>
      </c>
      <c r="I264" t="s">
        <v>365</v>
      </c>
      <c r="J264" s="1"/>
      <c r="K264" t="s">
        <v>423</v>
      </c>
      <c r="L264" t="s">
        <v>424</v>
      </c>
      <c r="M264" t="s">
        <v>216</v>
      </c>
    </row>
    <row r="265" spans="1:13" x14ac:dyDescent="0.25">
      <c r="A265">
        <v>2</v>
      </c>
      <c r="B265" t="s">
        <v>219</v>
      </c>
      <c r="C265" s="17">
        <v>45164</v>
      </c>
      <c r="D265" s="18">
        <v>0.86458333333333337</v>
      </c>
      <c r="E265" t="s">
        <v>369</v>
      </c>
      <c r="F265">
        <v>0.7</v>
      </c>
      <c r="G265" t="s">
        <v>220</v>
      </c>
      <c r="H265">
        <v>1.5</v>
      </c>
      <c r="I265" t="s">
        <v>377</v>
      </c>
      <c r="J265" s="1"/>
      <c r="K265" t="s">
        <v>425</v>
      </c>
      <c r="L265" t="s">
        <v>426</v>
      </c>
      <c r="M265" t="s">
        <v>216</v>
      </c>
    </row>
    <row r="266" spans="1:13" x14ac:dyDescent="0.25">
      <c r="A266">
        <v>2</v>
      </c>
      <c r="B266" t="s">
        <v>219</v>
      </c>
      <c r="C266" s="17">
        <v>45164</v>
      </c>
      <c r="D266" s="18">
        <v>0.86458333333333337</v>
      </c>
      <c r="E266" t="s">
        <v>374</v>
      </c>
      <c r="F266">
        <v>3</v>
      </c>
      <c r="G266" t="s">
        <v>222</v>
      </c>
      <c r="H266">
        <v>0.5</v>
      </c>
      <c r="I266" t="s">
        <v>380</v>
      </c>
      <c r="J266" s="1"/>
      <c r="K266" t="s">
        <v>406</v>
      </c>
      <c r="L266" t="s">
        <v>427</v>
      </c>
      <c r="M266" t="s">
        <v>216</v>
      </c>
    </row>
    <row r="267" spans="1:13" x14ac:dyDescent="0.25">
      <c r="A267">
        <v>2</v>
      </c>
      <c r="B267" t="s">
        <v>225</v>
      </c>
      <c r="C267" s="17">
        <v>45165</v>
      </c>
      <c r="D267" s="18">
        <v>0.77083333333333337</v>
      </c>
      <c r="E267" t="s">
        <v>371</v>
      </c>
      <c r="F267">
        <v>0.8</v>
      </c>
      <c r="G267" t="s">
        <v>223</v>
      </c>
      <c r="H267">
        <v>0.5</v>
      </c>
      <c r="I267" t="s">
        <v>363</v>
      </c>
      <c r="J267" s="1"/>
      <c r="K267" t="s">
        <v>428</v>
      </c>
      <c r="L267" t="s">
        <v>429</v>
      </c>
      <c r="M267" t="s">
        <v>216</v>
      </c>
    </row>
    <row r="268" spans="1:13" x14ac:dyDescent="0.25">
      <c r="A268">
        <v>2</v>
      </c>
      <c r="B268" t="s">
        <v>225</v>
      </c>
      <c r="C268" s="17">
        <v>45165</v>
      </c>
      <c r="D268" s="18">
        <v>0.77083333333333337</v>
      </c>
      <c r="E268" t="s">
        <v>366</v>
      </c>
      <c r="F268">
        <v>1.3</v>
      </c>
      <c r="G268" t="s">
        <v>226</v>
      </c>
      <c r="H268">
        <v>0.3</v>
      </c>
      <c r="I268" t="s">
        <v>373</v>
      </c>
      <c r="K268" t="s">
        <v>430</v>
      </c>
      <c r="L268" t="s">
        <v>431</v>
      </c>
      <c r="M268" t="s">
        <v>216</v>
      </c>
    </row>
    <row r="269" spans="1:13" x14ac:dyDescent="0.25">
      <c r="A269">
        <v>2</v>
      </c>
      <c r="B269" t="s">
        <v>225</v>
      </c>
      <c r="C269" s="17">
        <v>45165</v>
      </c>
      <c r="D269" s="18">
        <v>0.86458333333333337</v>
      </c>
      <c r="E269" t="s">
        <v>376</v>
      </c>
      <c r="F269">
        <v>3.5</v>
      </c>
      <c r="G269" t="s">
        <v>231</v>
      </c>
      <c r="H269">
        <v>0.2</v>
      </c>
      <c r="I269" t="s">
        <v>379</v>
      </c>
      <c r="J269" s="1"/>
      <c r="K269" t="s">
        <v>432</v>
      </c>
      <c r="L269" t="s">
        <v>433</v>
      </c>
      <c r="M269" t="s">
        <v>216</v>
      </c>
    </row>
    <row r="270" spans="1:13" x14ac:dyDescent="0.25">
      <c r="A270">
        <v>2</v>
      </c>
      <c r="B270" t="s">
        <v>225</v>
      </c>
      <c r="C270" s="17">
        <v>45165</v>
      </c>
      <c r="D270" s="18">
        <v>0.86458333333333337</v>
      </c>
      <c r="E270" t="s">
        <v>372</v>
      </c>
      <c r="F270">
        <v>1.4</v>
      </c>
      <c r="G270" t="s">
        <v>221</v>
      </c>
      <c r="H270">
        <v>0.6</v>
      </c>
      <c r="I270" t="s">
        <v>368</v>
      </c>
      <c r="J270" s="1"/>
      <c r="K270" t="s">
        <v>412</v>
      </c>
      <c r="L270" t="s">
        <v>434</v>
      </c>
      <c r="M270" t="s">
        <v>216</v>
      </c>
    </row>
    <row r="271" spans="1:13" x14ac:dyDescent="0.25">
      <c r="A271">
        <v>2</v>
      </c>
      <c r="B271" t="s">
        <v>227</v>
      </c>
      <c r="C271" s="17">
        <v>45166</v>
      </c>
      <c r="D271" s="18">
        <v>0.77083333333333337</v>
      </c>
      <c r="E271" t="s">
        <v>378</v>
      </c>
      <c r="F271">
        <v>0.5</v>
      </c>
      <c r="G271" t="s">
        <v>223</v>
      </c>
      <c r="H271">
        <v>0.8</v>
      </c>
      <c r="I271" t="s">
        <v>381</v>
      </c>
      <c r="J271" s="1"/>
      <c r="K271" t="s">
        <v>435</v>
      </c>
      <c r="L271" t="s">
        <v>436</v>
      </c>
      <c r="M271" t="s">
        <v>216</v>
      </c>
    </row>
    <row r="272" spans="1:13" x14ac:dyDescent="0.25">
      <c r="A272">
        <v>2</v>
      </c>
      <c r="B272" t="s">
        <v>227</v>
      </c>
      <c r="C272" s="17">
        <v>45166</v>
      </c>
      <c r="D272" s="18">
        <v>0.86458333333333337</v>
      </c>
      <c r="E272" t="s">
        <v>364</v>
      </c>
      <c r="F272">
        <v>0.6</v>
      </c>
      <c r="G272" t="s">
        <v>234</v>
      </c>
      <c r="H272">
        <v>0.9</v>
      </c>
      <c r="I272" t="s">
        <v>370</v>
      </c>
      <c r="K272" t="s">
        <v>437</v>
      </c>
      <c r="L272" t="s">
        <v>438</v>
      </c>
      <c r="M272" t="s">
        <v>216</v>
      </c>
    </row>
    <row r="273" spans="1:13" x14ac:dyDescent="0.25">
      <c r="C273" s="17"/>
      <c r="D273" s="18"/>
      <c r="J273" s="1"/>
    </row>
    <row r="274" spans="1:13" x14ac:dyDescent="0.25">
      <c r="A274">
        <v>3</v>
      </c>
      <c r="B274" t="s">
        <v>217</v>
      </c>
      <c r="C274" s="17">
        <v>45170</v>
      </c>
      <c r="D274" s="18">
        <v>0.77083333333333337</v>
      </c>
      <c r="E274" t="s">
        <v>379</v>
      </c>
      <c r="F274">
        <v>1.7</v>
      </c>
      <c r="G274" t="s">
        <v>229</v>
      </c>
      <c r="H274">
        <v>0.6</v>
      </c>
      <c r="I274" t="s">
        <v>369</v>
      </c>
      <c r="J274" s="1"/>
      <c r="K274" t="s">
        <v>410</v>
      </c>
      <c r="L274" t="s">
        <v>439</v>
      </c>
      <c r="M274" t="s">
        <v>216</v>
      </c>
    </row>
    <row r="275" spans="1:13" x14ac:dyDescent="0.25">
      <c r="A275">
        <v>3</v>
      </c>
      <c r="B275" t="s">
        <v>217</v>
      </c>
      <c r="C275" s="17">
        <v>45170</v>
      </c>
      <c r="D275" s="18">
        <v>0.86458333333333337</v>
      </c>
      <c r="E275" t="s">
        <v>377</v>
      </c>
      <c r="F275">
        <v>0.7</v>
      </c>
      <c r="G275" t="s">
        <v>237</v>
      </c>
      <c r="H275">
        <v>1.5</v>
      </c>
      <c r="I275" t="s">
        <v>374</v>
      </c>
      <c r="J275" s="1"/>
      <c r="K275" t="s">
        <v>412</v>
      </c>
      <c r="L275" t="s">
        <v>417</v>
      </c>
      <c r="M275" t="s">
        <v>216</v>
      </c>
    </row>
    <row r="276" spans="1:13" x14ac:dyDescent="0.25">
      <c r="A276">
        <v>3</v>
      </c>
      <c r="B276" t="s">
        <v>219</v>
      </c>
      <c r="C276" s="17">
        <v>45171</v>
      </c>
      <c r="D276" s="18">
        <v>0.77083333333333337</v>
      </c>
      <c r="E276" t="s">
        <v>363</v>
      </c>
      <c r="F276">
        <v>2.2999999999999998</v>
      </c>
      <c r="G276" t="s">
        <v>220</v>
      </c>
      <c r="H276">
        <v>0.5</v>
      </c>
      <c r="I276" t="s">
        <v>364</v>
      </c>
      <c r="J276" s="1"/>
      <c r="K276" t="s">
        <v>420</v>
      </c>
      <c r="L276" t="s">
        <v>440</v>
      </c>
      <c r="M276" t="s">
        <v>216</v>
      </c>
    </row>
    <row r="277" spans="1:13" x14ac:dyDescent="0.25">
      <c r="A277">
        <v>3</v>
      </c>
      <c r="B277" t="s">
        <v>219</v>
      </c>
      <c r="C277" s="17">
        <v>45171</v>
      </c>
      <c r="D277" s="18">
        <v>0.77083333333333337</v>
      </c>
      <c r="E277" t="s">
        <v>381</v>
      </c>
      <c r="F277">
        <v>1.5</v>
      </c>
      <c r="G277" t="s">
        <v>238</v>
      </c>
      <c r="H277">
        <v>1.8</v>
      </c>
      <c r="I277" t="s">
        <v>367</v>
      </c>
      <c r="J277" s="1"/>
      <c r="K277" t="s">
        <v>416</v>
      </c>
      <c r="L277" t="s">
        <v>441</v>
      </c>
      <c r="M277" t="s">
        <v>216</v>
      </c>
    </row>
    <row r="278" spans="1:13" x14ac:dyDescent="0.25">
      <c r="A278">
        <v>3</v>
      </c>
      <c r="B278" t="s">
        <v>219</v>
      </c>
      <c r="C278" s="17">
        <v>45171</v>
      </c>
      <c r="D278" s="18">
        <v>0.86458333333333337</v>
      </c>
      <c r="E278" t="s">
        <v>376</v>
      </c>
      <c r="F278">
        <v>1.3</v>
      </c>
      <c r="G278" t="s">
        <v>237</v>
      </c>
      <c r="H278">
        <v>0.6</v>
      </c>
      <c r="I278" t="s">
        <v>372</v>
      </c>
      <c r="J278" s="1"/>
      <c r="K278" t="s">
        <v>432</v>
      </c>
      <c r="L278" t="s">
        <v>407</v>
      </c>
      <c r="M278" t="s">
        <v>216</v>
      </c>
    </row>
    <row r="279" spans="1:13" x14ac:dyDescent="0.25">
      <c r="A279">
        <v>3</v>
      </c>
      <c r="B279" t="s">
        <v>219</v>
      </c>
      <c r="C279" s="17">
        <v>45171</v>
      </c>
      <c r="D279" s="18">
        <v>0.86458333333333337</v>
      </c>
      <c r="E279" t="s">
        <v>362</v>
      </c>
      <c r="F279">
        <v>1.3</v>
      </c>
      <c r="G279" t="s">
        <v>233</v>
      </c>
      <c r="H279">
        <v>0.4</v>
      </c>
      <c r="I279" t="s">
        <v>375</v>
      </c>
      <c r="J279" s="1"/>
      <c r="K279" t="s">
        <v>442</v>
      </c>
      <c r="L279" t="s">
        <v>403</v>
      </c>
      <c r="M279" t="s">
        <v>216</v>
      </c>
    </row>
    <row r="280" spans="1:13" x14ac:dyDescent="0.25">
      <c r="A280">
        <v>3</v>
      </c>
      <c r="B280" t="s">
        <v>225</v>
      </c>
      <c r="C280" s="17">
        <v>45172</v>
      </c>
      <c r="D280" s="18">
        <v>0.77083333333333337</v>
      </c>
      <c r="E280" t="s">
        <v>380</v>
      </c>
      <c r="F280">
        <v>0.4</v>
      </c>
      <c r="G280" t="s">
        <v>228</v>
      </c>
      <c r="H280">
        <v>0.2</v>
      </c>
      <c r="I280" t="s">
        <v>368</v>
      </c>
      <c r="J280" s="1"/>
      <c r="K280" t="s">
        <v>418</v>
      </c>
      <c r="L280" t="s">
        <v>443</v>
      </c>
      <c r="M280" t="s">
        <v>216</v>
      </c>
    </row>
    <row r="281" spans="1:13" x14ac:dyDescent="0.25">
      <c r="A281">
        <v>3</v>
      </c>
      <c r="B281" t="s">
        <v>225</v>
      </c>
      <c r="C281" s="17">
        <v>45172</v>
      </c>
      <c r="D281" s="18">
        <v>0.77083333333333337</v>
      </c>
      <c r="E281" t="s">
        <v>370</v>
      </c>
      <c r="F281">
        <v>3.7</v>
      </c>
      <c r="G281" t="s">
        <v>232</v>
      </c>
      <c r="H281">
        <v>0.4</v>
      </c>
      <c r="I281" t="s">
        <v>366</v>
      </c>
      <c r="J281" s="1"/>
      <c r="K281" t="s">
        <v>406</v>
      </c>
      <c r="L281" t="s">
        <v>411</v>
      </c>
      <c r="M281" t="s">
        <v>216</v>
      </c>
    </row>
    <row r="282" spans="1:13" x14ac:dyDescent="0.25">
      <c r="A282">
        <v>3</v>
      </c>
      <c r="B282" t="s">
        <v>225</v>
      </c>
      <c r="C282" s="17">
        <v>45172</v>
      </c>
      <c r="D282" s="18">
        <v>0.86458333333333337</v>
      </c>
      <c r="E282" t="s">
        <v>373</v>
      </c>
      <c r="F282">
        <v>1.7</v>
      </c>
      <c r="G282" t="s">
        <v>231</v>
      </c>
      <c r="H282">
        <v>1.1000000000000001</v>
      </c>
      <c r="I282" t="s">
        <v>378</v>
      </c>
      <c r="J282" s="1"/>
      <c r="K282" t="s">
        <v>414</v>
      </c>
      <c r="L282" t="s">
        <v>405</v>
      </c>
      <c r="M282" t="s">
        <v>216</v>
      </c>
    </row>
    <row r="283" spans="1:13" x14ac:dyDescent="0.25">
      <c r="A283">
        <v>3</v>
      </c>
      <c r="B283" t="s">
        <v>225</v>
      </c>
      <c r="C283" s="17">
        <v>45172</v>
      </c>
      <c r="D283" s="18">
        <v>0.86458333333333337</v>
      </c>
      <c r="E283" t="s">
        <v>365</v>
      </c>
      <c r="F283">
        <v>0.3</v>
      </c>
      <c r="G283" t="s">
        <v>234</v>
      </c>
      <c r="H283">
        <v>2.7</v>
      </c>
      <c r="I283" t="s">
        <v>371</v>
      </c>
      <c r="K283" t="s">
        <v>404</v>
      </c>
      <c r="L283" t="s">
        <v>409</v>
      </c>
      <c r="M283" t="s">
        <v>216</v>
      </c>
    </row>
    <row r="284" spans="1:13" x14ac:dyDescent="0.25">
      <c r="C284" s="17"/>
      <c r="D284" s="18"/>
      <c r="J284" s="1"/>
    </row>
    <row r="285" spans="1:13" x14ac:dyDescent="0.25">
      <c r="A285">
        <v>4</v>
      </c>
      <c r="B285" t="s">
        <v>219</v>
      </c>
      <c r="C285" s="17">
        <v>45185</v>
      </c>
      <c r="D285" s="18">
        <v>0.625</v>
      </c>
      <c r="E285" t="s">
        <v>371</v>
      </c>
      <c r="F285">
        <v>2.2000000000000002</v>
      </c>
      <c r="G285" t="s">
        <v>229</v>
      </c>
      <c r="H285">
        <v>0.6</v>
      </c>
      <c r="I285" t="s">
        <v>372</v>
      </c>
      <c r="J285" s="1"/>
      <c r="K285" t="s">
        <v>428</v>
      </c>
      <c r="L285" t="s">
        <v>444</v>
      </c>
      <c r="M285" t="s">
        <v>216</v>
      </c>
    </row>
    <row r="286" spans="1:13" x14ac:dyDescent="0.25">
      <c r="A286">
        <v>4</v>
      </c>
      <c r="B286" t="s">
        <v>219</v>
      </c>
      <c r="C286" s="17">
        <v>45185</v>
      </c>
      <c r="D286" s="18">
        <v>0.75</v>
      </c>
      <c r="E286" t="s">
        <v>370</v>
      </c>
      <c r="F286">
        <v>2.6</v>
      </c>
      <c r="G286" t="s">
        <v>224</v>
      </c>
      <c r="H286">
        <v>1.1000000000000001</v>
      </c>
      <c r="I286" t="s">
        <v>374</v>
      </c>
      <c r="J286" s="1"/>
      <c r="K286" t="s">
        <v>406</v>
      </c>
      <c r="L286" t="s">
        <v>445</v>
      </c>
      <c r="M286" t="s">
        <v>216</v>
      </c>
    </row>
    <row r="287" spans="1:13" x14ac:dyDescent="0.25">
      <c r="A287">
        <v>4</v>
      </c>
      <c r="B287" t="s">
        <v>219</v>
      </c>
      <c r="C287" s="17">
        <v>45185</v>
      </c>
      <c r="D287" s="18">
        <v>0.86458333333333337</v>
      </c>
      <c r="E287" t="s">
        <v>368</v>
      </c>
      <c r="F287">
        <v>1.2</v>
      </c>
      <c r="G287" t="s">
        <v>226</v>
      </c>
      <c r="H287">
        <v>0.9</v>
      </c>
      <c r="I287" t="s">
        <v>376</v>
      </c>
      <c r="J287" s="1"/>
      <c r="K287" t="s">
        <v>408</v>
      </c>
      <c r="L287" t="s">
        <v>438</v>
      </c>
      <c r="M287" t="s">
        <v>216</v>
      </c>
    </row>
    <row r="288" spans="1:13" x14ac:dyDescent="0.25">
      <c r="A288">
        <v>4</v>
      </c>
      <c r="B288" t="s">
        <v>225</v>
      </c>
      <c r="C288" s="17">
        <v>45186</v>
      </c>
      <c r="D288" s="18">
        <v>0.52083333333333337</v>
      </c>
      <c r="E288" t="s">
        <v>364</v>
      </c>
      <c r="F288">
        <v>1.6</v>
      </c>
      <c r="G288" t="s">
        <v>238</v>
      </c>
      <c r="H288">
        <v>0.7</v>
      </c>
      <c r="I288" t="s">
        <v>381</v>
      </c>
      <c r="J288" s="1"/>
      <c r="K288" t="s">
        <v>437</v>
      </c>
      <c r="L288" t="s">
        <v>426</v>
      </c>
      <c r="M288" t="s">
        <v>216</v>
      </c>
    </row>
    <row r="289" spans="1:13" x14ac:dyDescent="0.25">
      <c r="A289">
        <v>4</v>
      </c>
      <c r="B289" t="s">
        <v>225</v>
      </c>
      <c r="C289" s="17">
        <v>45186</v>
      </c>
      <c r="D289" s="18">
        <v>0.625</v>
      </c>
      <c r="E289" t="s">
        <v>375</v>
      </c>
      <c r="F289">
        <v>2.2000000000000002</v>
      </c>
      <c r="G289" t="s">
        <v>223</v>
      </c>
      <c r="H289">
        <v>0.9</v>
      </c>
      <c r="I289" t="s">
        <v>373</v>
      </c>
      <c r="J289" s="1"/>
      <c r="K289" t="s">
        <v>423</v>
      </c>
      <c r="L289" t="s">
        <v>434</v>
      </c>
      <c r="M289" t="s">
        <v>216</v>
      </c>
    </row>
    <row r="290" spans="1:13" x14ac:dyDescent="0.25">
      <c r="A290">
        <v>4</v>
      </c>
      <c r="B290" t="s">
        <v>225</v>
      </c>
      <c r="C290" s="17">
        <v>45186</v>
      </c>
      <c r="D290" s="18">
        <v>0.625</v>
      </c>
      <c r="E290" t="s">
        <v>367</v>
      </c>
      <c r="F290">
        <v>2.8</v>
      </c>
      <c r="G290" t="s">
        <v>446</v>
      </c>
      <c r="H290">
        <v>1.3</v>
      </c>
      <c r="I290" t="s">
        <v>379</v>
      </c>
      <c r="J290" s="1"/>
      <c r="K290" t="s">
        <v>402</v>
      </c>
      <c r="L290" t="s">
        <v>447</v>
      </c>
      <c r="M290" t="s">
        <v>216</v>
      </c>
    </row>
    <row r="291" spans="1:13" x14ac:dyDescent="0.25">
      <c r="A291">
        <v>4</v>
      </c>
      <c r="B291" t="s">
        <v>225</v>
      </c>
      <c r="C291" s="17">
        <v>45186</v>
      </c>
      <c r="D291" s="18">
        <v>0.75</v>
      </c>
      <c r="E291" t="s">
        <v>366</v>
      </c>
      <c r="F291">
        <v>1.1000000000000001</v>
      </c>
      <c r="G291" t="s">
        <v>235</v>
      </c>
      <c r="H291">
        <v>0.7</v>
      </c>
      <c r="I291" t="s">
        <v>362</v>
      </c>
      <c r="J291" s="1"/>
      <c r="K291" t="s">
        <v>430</v>
      </c>
      <c r="L291" t="s">
        <v>421</v>
      </c>
      <c r="M291" t="s">
        <v>216</v>
      </c>
    </row>
    <row r="292" spans="1:13" x14ac:dyDescent="0.25">
      <c r="A292">
        <v>4</v>
      </c>
      <c r="B292" t="s">
        <v>225</v>
      </c>
      <c r="C292" s="17">
        <v>45186</v>
      </c>
      <c r="D292" s="18">
        <v>0.86458333333333337</v>
      </c>
      <c r="E292" t="s">
        <v>377</v>
      </c>
      <c r="F292">
        <v>2.4</v>
      </c>
      <c r="G292" t="s">
        <v>448</v>
      </c>
      <c r="H292">
        <v>0.2</v>
      </c>
      <c r="I292" t="s">
        <v>365</v>
      </c>
      <c r="J292" s="1"/>
      <c r="K292" t="s">
        <v>412</v>
      </c>
      <c r="L292" t="s">
        <v>422</v>
      </c>
      <c r="M292" t="s">
        <v>216</v>
      </c>
    </row>
    <row r="293" spans="1:13" x14ac:dyDescent="0.25">
      <c r="A293">
        <v>4</v>
      </c>
      <c r="B293" t="s">
        <v>227</v>
      </c>
      <c r="C293" s="17">
        <v>45187</v>
      </c>
      <c r="D293" s="18">
        <v>0.77083333333333337</v>
      </c>
      <c r="E293" t="s">
        <v>378</v>
      </c>
      <c r="F293">
        <v>0.7</v>
      </c>
      <c r="G293" t="s">
        <v>218</v>
      </c>
      <c r="H293">
        <v>1.8</v>
      </c>
      <c r="I293" t="s">
        <v>380</v>
      </c>
      <c r="J293" s="1"/>
      <c r="K293" t="s">
        <v>435</v>
      </c>
      <c r="L293" t="s">
        <v>433</v>
      </c>
      <c r="M293" t="s">
        <v>216</v>
      </c>
    </row>
    <row r="294" spans="1:13" x14ac:dyDescent="0.25">
      <c r="A294">
        <v>4</v>
      </c>
      <c r="B294" t="s">
        <v>227</v>
      </c>
      <c r="C294" s="17">
        <v>45187</v>
      </c>
      <c r="D294" s="18">
        <v>0.86458333333333337</v>
      </c>
      <c r="E294" t="s">
        <v>369</v>
      </c>
      <c r="F294">
        <v>0.4</v>
      </c>
      <c r="G294" t="s">
        <v>238</v>
      </c>
      <c r="H294">
        <v>0.6</v>
      </c>
      <c r="I294" t="s">
        <v>363</v>
      </c>
      <c r="K294" t="s">
        <v>425</v>
      </c>
      <c r="L294" t="s">
        <v>449</v>
      </c>
      <c r="M294" t="s">
        <v>216</v>
      </c>
    </row>
    <row r="295" spans="1:13" x14ac:dyDescent="0.25">
      <c r="C295" s="17"/>
      <c r="D295" s="18"/>
      <c r="J295" s="1"/>
    </row>
    <row r="296" spans="1:13" x14ac:dyDescent="0.25">
      <c r="A296">
        <v>5</v>
      </c>
      <c r="B296" t="s">
        <v>217</v>
      </c>
      <c r="C296" s="17">
        <v>45191</v>
      </c>
      <c r="D296" s="18">
        <v>0.77083333333333337</v>
      </c>
      <c r="E296" t="s">
        <v>378</v>
      </c>
      <c r="F296">
        <v>1.1000000000000001</v>
      </c>
      <c r="G296" t="s">
        <v>223</v>
      </c>
      <c r="H296">
        <v>0.7</v>
      </c>
      <c r="I296" t="s">
        <v>367</v>
      </c>
      <c r="J296" s="1"/>
      <c r="K296" t="s">
        <v>435</v>
      </c>
      <c r="L296" t="s">
        <v>439</v>
      </c>
      <c r="M296" t="s">
        <v>216</v>
      </c>
    </row>
    <row r="297" spans="1:13" x14ac:dyDescent="0.25">
      <c r="A297">
        <v>5</v>
      </c>
      <c r="B297" t="s">
        <v>217</v>
      </c>
      <c r="C297" s="17">
        <v>45191</v>
      </c>
      <c r="D297" s="18">
        <v>0.86458333333333337</v>
      </c>
      <c r="E297" t="s">
        <v>373</v>
      </c>
      <c r="F297">
        <v>0.9</v>
      </c>
      <c r="G297" t="s">
        <v>228</v>
      </c>
      <c r="H297">
        <v>0.3</v>
      </c>
      <c r="I297" t="s">
        <v>368</v>
      </c>
      <c r="J297" s="1">
        <v>27000</v>
      </c>
      <c r="K297" t="s">
        <v>414</v>
      </c>
      <c r="L297" t="s">
        <v>417</v>
      </c>
      <c r="M297" t="s">
        <v>216</v>
      </c>
    </row>
    <row r="298" spans="1:13" x14ac:dyDescent="0.25">
      <c r="A298">
        <v>5</v>
      </c>
      <c r="B298" t="s">
        <v>219</v>
      </c>
      <c r="C298" s="17">
        <v>45192</v>
      </c>
      <c r="D298" s="18">
        <v>0.625</v>
      </c>
      <c r="E298" t="s">
        <v>374</v>
      </c>
      <c r="F298">
        <v>0.9</v>
      </c>
      <c r="G298" t="s">
        <v>228</v>
      </c>
      <c r="H298">
        <v>0.6</v>
      </c>
      <c r="I298" t="s">
        <v>369</v>
      </c>
      <c r="J298" s="1"/>
      <c r="K298" t="s">
        <v>406</v>
      </c>
      <c r="L298" t="s">
        <v>444</v>
      </c>
      <c r="M298" t="s">
        <v>216</v>
      </c>
    </row>
    <row r="299" spans="1:13" x14ac:dyDescent="0.25">
      <c r="A299">
        <v>5</v>
      </c>
      <c r="B299" t="s">
        <v>219</v>
      </c>
      <c r="C299" s="17">
        <v>45192</v>
      </c>
      <c r="D299" s="18">
        <v>0.75</v>
      </c>
      <c r="E299" t="s">
        <v>379</v>
      </c>
      <c r="F299">
        <v>1.6</v>
      </c>
      <c r="G299" t="s">
        <v>446</v>
      </c>
      <c r="H299">
        <v>1.2</v>
      </c>
      <c r="I299" t="s">
        <v>371</v>
      </c>
      <c r="J299" s="1"/>
      <c r="K299" t="s">
        <v>410</v>
      </c>
      <c r="L299" t="s">
        <v>407</v>
      </c>
      <c r="M299" t="s">
        <v>216</v>
      </c>
    </row>
    <row r="300" spans="1:13" x14ac:dyDescent="0.25">
      <c r="A300">
        <v>5</v>
      </c>
      <c r="B300" t="s">
        <v>219</v>
      </c>
      <c r="C300" s="17">
        <v>45192</v>
      </c>
      <c r="D300" s="18">
        <v>0.86458333333333337</v>
      </c>
      <c r="E300" t="s">
        <v>372</v>
      </c>
      <c r="F300">
        <v>1</v>
      </c>
      <c r="G300" t="s">
        <v>223</v>
      </c>
      <c r="H300">
        <v>1.2</v>
      </c>
      <c r="I300" t="s">
        <v>375</v>
      </c>
      <c r="J300" s="1"/>
      <c r="K300" t="s">
        <v>412</v>
      </c>
      <c r="L300" t="s">
        <v>450</v>
      </c>
      <c r="M300" t="s">
        <v>216</v>
      </c>
    </row>
    <row r="301" spans="1:13" x14ac:dyDescent="0.25">
      <c r="A301">
        <v>5</v>
      </c>
      <c r="B301" t="s">
        <v>225</v>
      </c>
      <c r="C301" s="17">
        <v>45193</v>
      </c>
      <c r="D301" s="18">
        <v>0.52083333333333337</v>
      </c>
      <c r="E301" t="s">
        <v>365</v>
      </c>
      <c r="F301">
        <v>0.3</v>
      </c>
      <c r="G301" t="s">
        <v>221</v>
      </c>
      <c r="H301">
        <v>1.6</v>
      </c>
      <c r="I301" t="s">
        <v>370</v>
      </c>
      <c r="J301" s="1"/>
      <c r="K301" t="s">
        <v>404</v>
      </c>
      <c r="L301" t="s">
        <v>403</v>
      </c>
      <c r="M301" t="s">
        <v>216</v>
      </c>
    </row>
    <row r="302" spans="1:13" x14ac:dyDescent="0.25">
      <c r="A302">
        <v>5</v>
      </c>
      <c r="B302" t="s">
        <v>225</v>
      </c>
      <c r="C302" s="17">
        <v>45193</v>
      </c>
      <c r="D302" s="18">
        <v>0.625</v>
      </c>
      <c r="E302" t="s">
        <v>362</v>
      </c>
      <c r="F302">
        <v>1.7</v>
      </c>
      <c r="G302" t="s">
        <v>231</v>
      </c>
      <c r="H302">
        <v>0.8</v>
      </c>
      <c r="I302" t="s">
        <v>364</v>
      </c>
      <c r="J302" s="1"/>
      <c r="K302" t="s">
        <v>442</v>
      </c>
      <c r="L302" t="s">
        <v>413</v>
      </c>
      <c r="M302" t="s">
        <v>216</v>
      </c>
    </row>
    <row r="303" spans="1:13" x14ac:dyDescent="0.25">
      <c r="A303">
        <v>5</v>
      </c>
      <c r="B303" t="s">
        <v>225</v>
      </c>
      <c r="C303" s="17">
        <v>45193</v>
      </c>
      <c r="D303" s="18">
        <v>0.625</v>
      </c>
      <c r="E303" t="s">
        <v>381</v>
      </c>
      <c r="F303">
        <v>2.2000000000000002</v>
      </c>
      <c r="G303" t="s">
        <v>234</v>
      </c>
      <c r="H303">
        <v>0.5</v>
      </c>
      <c r="I303" t="s">
        <v>366</v>
      </c>
      <c r="J303" s="1"/>
      <c r="K303" t="s">
        <v>416</v>
      </c>
      <c r="L303" t="s">
        <v>443</v>
      </c>
      <c r="M303" t="s">
        <v>216</v>
      </c>
    </row>
    <row r="304" spans="1:13" x14ac:dyDescent="0.25">
      <c r="A304">
        <v>5</v>
      </c>
      <c r="B304" t="s">
        <v>225</v>
      </c>
      <c r="C304" s="17">
        <v>45193</v>
      </c>
      <c r="D304" s="18">
        <v>0.75</v>
      </c>
      <c r="E304" t="s">
        <v>363</v>
      </c>
      <c r="F304">
        <v>0.2</v>
      </c>
      <c r="G304" t="s">
        <v>238</v>
      </c>
      <c r="H304">
        <v>2.1</v>
      </c>
      <c r="I304" t="s">
        <v>376</v>
      </c>
      <c r="J304" s="1"/>
      <c r="K304" t="s">
        <v>420</v>
      </c>
      <c r="L304" t="s">
        <v>409</v>
      </c>
      <c r="M304" t="s">
        <v>216</v>
      </c>
    </row>
    <row r="305" spans="1:13" x14ac:dyDescent="0.25">
      <c r="A305">
        <v>5</v>
      </c>
      <c r="B305" t="s">
        <v>225</v>
      </c>
      <c r="C305" s="17">
        <v>45193</v>
      </c>
      <c r="D305" s="18">
        <v>0.86458333333333337</v>
      </c>
      <c r="E305" t="s">
        <v>380</v>
      </c>
      <c r="F305">
        <v>0.9</v>
      </c>
      <c r="G305" t="s">
        <v>223</v>
      </c>
      <c r="H305">
        <v>1.4</v>
      </c>
      <c r="I305" t="s">
        <v>377</v>
      </c>
      <c r="K305" t="s">
        <v>418</v>
      </c>
      <c r="L305" t="s">
        <v>441</v>
      </c>
      <c r="M305" t="s">
        <v>216</v>
      </c>
    </row>
    <row r="306" spans="1:13" x14ac:dyDescent="0.25">
      <c r="C306" s="17"/>
      <c r="D306" s="18"/>
      <c r="J306" s="1"/>
    </row>
    <row r="307" spans="1:13" x14ac:dyDescent="0.25">
      <c r="A307">
        <v>6</v>
      </c>
      <c r="B307" t="s">
        <v>240</v>
      </c>
      <c r="C307" s="17">
        <v>45195</v>
      </c>
      <c r="D307" s="18">
        <v>0.86458333333333337</v>
      </c>
      <c r="E307" t="s">
        <v>371</v>
      </c>
      <c r="F307">
        <v>1.4</v>
      </c>
      <c r="G307" t="s">
        <v>228</v>
      </c>
      <c r="H307">
        <v>0.1</v>
      </c>
      <c r="I307" t="s">
        <v>373</v>
      </c>
      <c r="J307" s="1"/>
      <c r="K307" t="s">
        <v>428</v>
      </c>
      <c r="L307" t="s">
        <v>433</v>
      </c>
      <c r="M307" t="s">
        <v>216</v>
      </c>
    </row>
    <row r="308" spans="1:13" x14ac:dyDescent="0.25">
      <c r="A308">
        <v>6</v>
      </c>
      <c r="B308" t="s">
        <v>244</v>
      </c>
      <c r="C308" s="17">
        <v>45196</v>
      </c>
      <c r="D308" s="18">
        <v>0.77083333333333337</v>
      </c>
      <c r="E308" t="s">
        <v>369</v>
      </c>
      <c r="F308">
        <v>0.5</v>
      </c>
      <c r="G308" t="s">
        <v>221</v>
      </c>
      <c r="H308">
        <v>1.2</v>
      </c>
      <c r="I308" t="s">
        <v>362</v>
      </c>
      <c r="J308" s="1"/>
      <c r="K308" t="s">
        <v>425</v>
      </c>
      <c r="L308" t="s">
        <v>415</v>
      </c>
      <c r="M308" t="s">
        <v>216</v>
      </c>
    </row>
    <row r="309" spans="1:13" x14ac:dyDescent="0.25">
      <c r="A309">
        <v>6</v>
      </c>
      <c r="B309" t="s">
        <v>244</v>
      </c>
      <c r="C309" s="17">
        <v>45196</v>
      </c>
      <c r="D309" s="18">
        <v>0.77083333333333337</v>
      </c>
      <c r="E309" t="s">
        <v>365</v>
      </c>
      <c r="F309">
        <v>3.2</v>
      </c>
      <c r="G309" t="s">
        <v>228</v>
      </c>
      <c r="H309">
        <v>0.6</v>
      </c>
      <c r="I309" t="s">
        <v>378</v>
      </c>
      <c r="J309" s="1"/>
      <c r="K309" t="s">
        <v>404</v>
      </c>
      <c r="L309" t="s">
        <v>417</v>
      </c>
      <c r="M309" t="s">
        <v>216</v>
      </c>
    </row>
    <row r="310" spans="1:13" x14ac:dyDescent="0.25">
      <c r="A310">
        <v>6</v>
      </c>
      <c r="B310" t="s">
        <v>244</v>
      </c>
      <c r="C310" s="17">
        <v>45196</v>
      </c>
      <c r="D310" s="18">
        <v>0.77083333333333337</v>
      </c>
      <c r="E310" t="s">
        <v>364</v>
      </c>
      <c r="F310">
        <v>0.9</v>
      </c>
      <c r="G310" t="s">
        <v>236</v>
      </c>
      <c r="H310">
        <v>2.1</v>
      </c>
      <c r="I310" t="s">
        <v>374</v>
      </c>
      <c r="J310" s="1"/>
      <c r="K310" t="s">
        <v>437</v>
      </c>
      <c r="L310" t="s">
        <v>449</v>
      </c>
      <c r="M310" t="s">
        <v>216</v>
      </c>
    </row>
    <row r="311" spans="1:13" x14ac:dyDescent="0.25">
      <c r="A311">
        <v>6</v>
      </c>
      <c r="B311" t="s">
        <v>244</v>
      </c>
      <c r="C311" s="17">
        <v>45196</v>
      </c>
      <c r="D311" s="18">
        <v>0.86458333333333337</v>
      </c>
      <c r="E311" t="s">
        <v>376</v>
      </c>
      <c r="F311">
        <v>3.3</v>
      </c>
      <c r="G311" t="s">
        <v>222</v>
      </c>
      <c r="H311">
        <v>0.7</v>
      </c>
      <c r="I311" t="s">
        <v>381</v>
      </c>
      <c r="J311" s="1"/>
      <c r="K311" t="s">
        <v>432</v>
      </c>
      <c r="L311" t="s">
        <v>451</v>
      </c>
      <c r="M311" t="s">
        <v>216</v>
      </c>
    </row>
    <row r="312" spans="1:13" x14ac:dyDescent="0.25">
      <c r="A312">
        <v>6</v>
      </c>
      <c r="B312" t="s">
        <v>244</v>
      </c>
      <c r="C312" s="17">
        <v>45196</v>
      </c>
      <c r="D312" s="18">
        <v>0.86458333333333337</v>
      </c>
      <c r="E312" t="s">
        <v>372</v>
      </c>
      <c r="F312">
        <v>0.9</v>
      </c>
      <c r="G312" t="s">
        <v>231</v>
      </c>
      <c r="H312">
        <v>0.3</v>
      </c>
      <c r="I312" t="s">
        <v>380</v>
      </c>
      <c r="J312" s="1"/>
      <c r="K312" t="s">
        <v>412</v>
      </c>
      <c r="L312" t="s">
        <v>438</v>
      </c>
      <c r="M312" t="s">
        <v>216</v>
      </c>
    </row>
    <row r="313" spans="1:13" x14ac:dyDescent="0.25">
      <c r="A313">
        <v>6</v>
      </c>
      <c r="B313" t="s">
        <v>244</v>
      </c>
      <c r="C313" s="17">
        <v>45196</v>
      </c>
      <c r="D313" s="18">
        <v>0.86458333333333337</v>
      </c>
      <c r="E313" t="s">
        <v>370</v>
      </c>
      <c r="F313">
        <v>0.9</v>
      </c>
      <c r="G313" t="s">
        <v>237</v>
      </c>
      <c r="H313">
        <v>1</v>
      </c>
      <c r="I313" t="s">
        <v>379</v>
      </c>
      <c r="J313" s="1"/>
      <c r="K313" t="s">
        <v>406</v>
      </c>
      <c r="L313" t="s">
        <v>405</v>
      </c>
      <c r="M313" t="s">
        <v>216</v>
      </c>
    </row>
    <row r="314" spans="1:13" x14ac:dyDescent="0.25">
      <c r="A314">
        <v>6</v>
      </c>
      <c r="B314" t="s">
        <v>245</v>
      </c>
      <c r="C314" s="17">
        <v>45197</v>
      </c>
      <c r="D314" s="18">
        <v>0.77083333333333337</v>
      </c>
      <c r="E314" t="s">
        <v>375</v>
      </c>
      <c r="F314">
        <v>0.7</v>
      </c>
      <c r="G314" t="s">
        <v>238</v>
      </c>
      <c r="H314">
        <v>0.7</v>
      </c>
      <c r="I314" t="s">
        <v>363</v>
      </c>
      <c r="J314" s="1"/>
      <c r="K314" t="s">
        <v>423</v>
      </c>
      <c r="L314" t="s">
        <v>452</v>
      </c>
      <c r="M314" t="s">
        <v>216</v>
      </c>
    </row>
    <row r="315" spans="1:13" x14ac:dyDescent="0.25">
      <c r="A315">
        <v>6</v>
      </c>
      <c r="B315" t="s">
        <v>245</v>
      </c>
      <c r="C315" s="17">
        <v>45197</v>
      </c>
      <c r="D315" s="18">
        <v>0.77083333333333337</v>
      </c>
      <c r="E315" t="s">
        <v>367</v>
      </c>
      <c r="F315">
        <v>0.7</v>
      </c>
      <c r="G315" t="s">
        <v>223</v>
      </c>
      <c r="H315">
        <v>1.4</v>
      </c>
      <c r="I315" t="s">
        <v>366</v>
      </c>
      <c r="J315" s="1"/>
      <c r="K315" t="s">
        <v>402</v>
      </c>
      <c r="L315" t="s">
        <v>453</v>
      </c>
      <c r="M315" t="s">
        <v>216</v>
      </c>
    </row>
    <row r="316" spans="1:13" x14ac:dyDescent="0.25">
      <c r="A316">
        <v>6</v>
      </c>
      <c r="B316" t="s">
        <v>245</v>
      </c>
      <c r="C316" s="17">
        <v>45197</v>
      </c>
      <c r="D316" s="18">
        <v>0.86458333333333337</v>
      </c>
      <c r="E316" t="s">
        <v>368</v>
      </c>
      <c r="F316">
        <v>1.1000000000000001</v>
      </c>
      <c r="G316" t="s">
        <v>222</v>
      </c>
      <c r="H316">
        <v>1.4</v>
      </c>
      <c r="I316" t="s">
        <v>377</v>
      </c>
      <c r="K316" t="s">
        <v>408</v>
      </c>
      <c r="L316" t="s">
        <v>440</v>
      </c>
      <c r="M316" t="s">
        <v>216</v>
      </c>
    </row>
    <row r="317" spans="1:13" x14ac:dyDescent="0.25">
      <c r="C317" s="17"/>
      <c r="D317" s="18"/>
      <c r="J317" s="1"/>
    </row>
    <row r="318" spans="1:13" x14ac:dyDescent="0.25">
      <c r="A318">
        <v>7</v>
      </c>
      <c r="B318" t="s">
        <v>219</v>
      </c>
      <c r="C318" s="17">
        <v>45199</v>
      </c>
      <c r="D318" s="18">
        <v>0.625</v>
      </c>
      <c r="E318" t="s">
        <v>373</v>
      </c>
      <c r="F318">
        <v>0.5</v>
      </c>
      <c r="G318" t="s">
        <v>239</v>
      </c>
      <c r="H318">
        <v>2.5</v>
      </c>
      <c r="I318" t="s">
        <v>376</v>
      </c>
      <c r="J318" s="1"/>
      <c r="K318" t="s">
        <v>414</v>
      </c>
      <c r="L318" t="s">
        <v>421</v>
      </c>
      <c r="M318" t="s">
        <v>216</v>
      </c>
    </row>
    <row r="319" spans="1:13" x14ac:dyDescent="0.25">
      <c r="A319">
        <v>7</v>
      </c>
      <c r="B319" t="s">
        <v>219</v>
      </c>
      <c r="C319" s="17">
        <v>45199</v>
      </c>
      <c r="D319" s="18">
        <v>0.75</v>
      </c>
      <c r="E319" t="s">
        <v>374</v>
      </c>
      <c r="F319">
        <v>2.2000000000000002</v>
      </c>
      <c r="G319" t="s">
        <v>231</v>
      </c>
      <c r="H319">
        <v>0.5</v>
      </c>
      <c r="I319" t="s">
        <v>372</v>
      </c>
      <c r="J319" s="1"/>
      <c r="K319" t="s">
        <v>406</v>
      </c>
      <c r="L319" t="s">
        <v>436</v>
      </c>
      <c r="M319" t="s">
        <v>216</v>
      </c>
    </row>
    <row r="320" spans="1:13" x14ac:dyDescent="0.25">
      <c r="A320">
        <v>7</v>
      </c>
      <c r="B320" t="s">
        <v>219</v>
      </c>
      <c r="C320" s="17">
        <v>45199</v>
      </c>
      <c r="D320" s="18">
        <v>0.86458333333333337</v>
      </c>
      <c r="E320" t="s">
        <v>378</v>
      </c>
      <c r="F320">
        <v>0.6</v>
      </c>
      <c r="G320" t="s">
        <v>239</v>
      </c>
      <c r="H320">
        <v>2.2999999999999998</v>
      </c>
      <c r="I320" t="s">
        <v>370</v>
      </c>
      <c r="J320" s="1"/>
      <c r="K320" t="s">
        <v>435</v>
      </c>
      <c r="L320" t="s">
        <v>450</v>
      </c>
      <c r="M320" t="s">
        <v>216</v>
      </c>
    </row>
    <row r="321" spans="1:13" x14ac:dyDescent="0.25">
      <c r="A321">
        <v>7</v>
      </c>
      <c r="B321" t="s">
        <v>225</v>
      </c>
      <c r="C321" s="17">
        <v>45200</v>
      </c>
      <c r="D321" s="18">
        <v>0.52083333333333337</v>
      </c>
      <c r="E321" t="s">
        <v>363</v>
      </c>
      <c r="F321">
        <v>2.4</v>
      </c>
      <c r="G321" t="s">
        <v>233</v>
      </c>
      <c r="H321">
        <v>0.9</v>
      </c>
      <c r="I321" t="s">
        <v>365</v>
      </c>
      <c r="J321" s="1"/>
      <c r="K321" t="s">
        <v>420</v>
      </c>
      <c r="L321" t="s">
        <v>444</v>
      </c>
      <c r="M321" t="s">
        <v>216</v>
      </c>
    </row>
    <row r="322" spans="1:13" x14ac:dyDescent="0.25">
      <c r="A322">
        <v>7</v>
      </c>
      <c r="B322" t="s">
        <v>225</v>
      </c>
      <c r="C322" s="17">
        <v>45200</v>
      </c>
      <c r="D322" s="18">
        <v>0.625</v>
      </c>
      <c r="E322" t="s">
        <v>381</v>
      </c>
      <c r="F322">
        <v>1.3</v>
      </c>
      <c r="G322" t="s">
        <v>226</v>
      </c>
      <c r="H322">
        <v>0.8</v>
      </c>
      <c r="I322" t="s">
        <v>368</v>
      </c>
      <c r="J322" s="1"/>
      <c r="K322" t="s">
        <v>416</v>
      </c>
      <c r="L322" t="s">
        <v>427</v>
      </c>
      <c r="M322" t="s">
        <v>216</v>
      </c>
    </row>
    <row r="323" spans="1:13" x14ac:dyDescent="0.25">
      <c r="A323">
        <v>7</v>
      </c>
      <c r="B323" t="s">
        <v>225</v>
      </c>
      <c r="C323" s="17">
        <v>45200</v>
      </c>
      <c r="D323" s="18">
        <v>0.75</v>
      </c>
      <c r="E323" t="s">
        <v>362</v>
      </c>
      <c r="F323">
        <v>1.2</v>
      </c>
      <c r="G323" t="s">
        <v>238</v>
      </c>
      <c r="H323">
        <v>0.2</v>
      </c>
      <c r="I323" t="s">
        <v>371</v>
      </c>
      <c r="J323" s="1"/>
      <c r="K323" t="s">
        <v>442</v>
      </c>
      <c r="L323" t="s">
        <v>443</v>
      </c>
      <c r="M323" t="s">
        <v>216</v>
      </c>
    </row>
    <row r="324" spans="1:13" x14ac:dyDescent="0.25">
      <c r="A324">
        <v>7</v>
      </c>
      <c r="B324" t="s">
        <v>225</v>
      </c>
      <c r="C324" s="17">
        <v>45200</v>
      </c>
      <c r="D324" s="18">
        <v>0.86458333333333337</v>
      </c>
      <c r="E324" t="s">
        <v>377</v>
      </c>
      <c r="F324">
        <v>0.6</v>
      </c>
      <c r="G324" t="s">
        <v>231</v>
      </c>
      <c r="H324">
        <v>0.9</v>
      </c>
      <c r="I324" t="s">
        <v>367</v>
      </c>
      <c r="J324" s="1"/>
      <c r="K324" t="s">
        <v>412</v>
      </c>
      <c r="L324" t="s">
        <v>411</v>
      </c>
      <c r="M324" t="s">
        <v>216</v>
      </c>
    </row>
    <row r="325" spans="1:13" x14ac:dyDescent="0.25">
      <c r="A325">
        <v>7</v>
      </c>
      <c r="B325" t="s">
        <v>227</v>
      </c>
      <c r="C325" s="17">
        <v>45201</v>
      </c>
      <c r="D325" s="18">
        <v>0.77083333333333337</v>
      </c>
      <c r="E325" t="s">
        <v>379</v>
      </c>
      <c r="F325">
        <v>1.4</v>
      </c>
      <c r="G325" t="s">
        <v>221</v>
      </c>
      <c r="H325">
        <v>1.5</v>
      </c>
      <c r="I325" t="s">
        <v>375</v>
      </c>
      <c r="J325" s="1"/>
      <c r="K325" t="s">
        <v>410</v>
      </c>
      <c r="L325" t="s">
        <v>454</v>
      </c>
      <c r="M325" t="s">
        <v>216</v>
      </c>
    </row>
    <row r="326" spans="1:13" x14ac:dyDescent="0.25">
      <c r="A326">
        <v>7</v>
      </c>
      <c r="B326" t="s">
        <v>227</v>
      </c>
      <c r="C326" s="17">
        <v>45201</v>
      </c>
      <c r="D326" s="18">
        <v>0.77083333333333337</v>
      </c>
      <c r="E326" t="s">
        <v>380</v>
      </c>
      <c r="F326">
        <v>0.6</v>
      </c>
      <c r="G326" t="s">
        <v>238</v>
      </c>
      <c r="H326">
        <v>0.3</v>
      </c>
      <c r="I326" t="s">
        <v>369</v>
      </c>
      <c r="J326" s="1"/>
      <c r="K326" t="s">
        <v>418</v>
      </c>
      <c r="L326" t="s">
        <v>413</v>
      </c>
      <c r="M326" t="s">
        <v>216</v>
      </c>
    </row>
    <row r="327" spans="1:13" x14ac:dyDescent="0.25">
      <c r="A327">
        <v>7</v>
      </c>
      <c r="B327" t="s">
        <v>227</v>
      </c>
      <c r="C327" s="17">
        <v>45201</v>
      </c>
      <c r="D327" s="18">
        <v>0.86458333333333337</v>
      </c>
      <c r="E327" t="s">
        <v>366</v>
      </c>
      <c r="F327">
        <v>1.2</v>
      </c>
      <c r="G327" t="s">
        <v>233</v>
      </c>
      <c r="H327">
        <v>0.8</v>
      </c>
      <c r="I327" t="s">
        <v>364</v>
      </c>
      <c r="K327" t="s">
        <v>430</v>
      </c>
      <c r="L327" t="s">
        <v>429</v>
      </c>
      <c r="M327" t="s">
        <v>216</v>
      </c>
    </row>
    <row r="328" spans="1:13" x14ac:dyDescent="0.25">
      <c r="C328" s="17"/>
      <c r="D328" s="18"/>
      <c r="J328" s="1"/>
    </row>
    <row r="329" spans="1:13" x14ac:dyDescent="0.25">
      <c r="A329">
        <v>8</v>
      </c>
      <c r="B329" t="s">
        <v>217</v>
      </c>
      <c r="C329" s="17">
        <v>45205</v>
      </c>
      <c r="D329" s="18">
        <v>0.77083333333333337</v>
      </c>
      <c r="E329" t="s">
        <v>365</v>
      </c>
      <c r="F329">
        <v>1.3</v>
      </c>
      <c r="G329" t="s">
        <v>238</v>
      </c>
      <c r="H329">
        <v>0.7</v>
      </c>
      <c r="I329" t="s">
        <v>381</v>
      </c>
      <c r="K329" t="s">
        <v>404</v>
      </c>
      <c r="L329" t="s">
        <v>438</v>
      </c>
      <c r="M329" t="s">
        <v>216</v>
      </c>
    </row>
    <row r="330" spans="1:13" x14ac:dyDescent="0.25">
      <c r="A330">
        <v>8</v>
      </c>
      <c r="B330" t="s">
        <v>217</v>
      </c>
      <c r="C330" s="17">
        <v>45205</v>
      </c>
      <c r="D330" s="18">
        <v>0.86458333333333337</v>
      </c>
      <c r="E330" t="s">
        <v>373</v>
      </c>
      <c r="F330">
        <v>1.7</v>
      </c>
      <c r="G330" t="s">
        <v>223</v>
      </c>
      <c r="H330">
        <v>1.5</v>
      </c>
      <c r="I330" t="s">
        <v>379</v>
      </c>
      <c r="J330" s="1"/>
      <c r="K330" t="s">
        <v>414</v>
      </c>
      <c r="L330" t="s">
        <v>422</v>
      </c>
      <c r="M330" t="s">
        <v>216</v>
      </c>
    </row>
    <row r="331" spans="1:13" x14ac:dyDescent="0.25">
      <c r="A331">
        <v>8</v>
      </c>
      <c r="B331" t="s">
        <v>219</v>
      </c>
      <c r="C331" s="17">
        <v>45206</v>
      </c>
      <c r="D331" s="18">
        <v>0.625</v>
      </c>
      <c r="E331" t="s">
        <v>370</v>
      </c>
      <c r="F331">
        <v>0.7</v>
      </c>
      <c r="G331" t="s">
        <v>226</v>
      </c>
      <c r="H331">
        <v>1.3</v>
      </c>
      <c r="I331" t="s">
        <v>363</v>
      </c>
      <c r="J331" s="1"/>
      <c r="K331" t="s">
        <v>406</v>
      </c>
      <c r="L331" t="s">
        <v>441</v>
      </c>
      <c r="M331" t="s">
        <v>216</v>
      </c>
    </row>
    <row r="332" spans="1:13" x14ac:dyDescent="0.25">
      <c r="A332">
        <v>8</v>
      </c>
      <c r="B332" t="s">
        <v>219</v>
      </c>
      <c r="C332" s="17">
        <v>45206</v>
      </c>
      <c r="D332" s="18">
        <v>0.75</v>
      </c>
      <c r="E332" t="s">
        <v>371</v>
      </c>
      <c r="F332">
        <v>1.9</v>
      </c>
      <c r="G332" t="s">
        <v>231</v>
      </c>
      <c r="H332">
        <v>0.6</v>
      </c>
      <c r="I332" t="s">
        <v>380</v>
      </c>
      <c r="J332" s="1"/>
      <c r="K332" t="s">
        <v>428</v>
      </c>
      <c r="L332" t="s">
        <v>436</v>
      </c>
      <c r="M332" t="s">
        <v>216</v>
      </c>
    </row>
    <row r="333" spans="1:13" x14ac:dyDescent="0.25">
      <c r="A333">
        <v>8</v>
      </c>
      <c r="B333" t="s">
        <v>219</v>
      </c>
      <c r="C333" s="17">
        <v>45206</v>
      </c>
      <c r="D333" s="18">
        <v>0.86458333333333337</v>
      </c>
      <c r="E333" t="s">
        <v>368</v>
      </c>
      <c r="F333">
        <v>0.5</v>
      </c>
      <c r="G333" t="s">
        <v>221</v>
      </c>
      <c r="H333">
        <v>0.6</v>
      </c>
      <c r="I333" t="s">
        <v>374</v>
      </c>
      <c r="J333" s="1"/>
      <c r="K333" t="s">
        <v>408</v>
      </c>
      <c r="L333" t="s">
        <v>439</v>
      </c>
      <c r="M333" t="s">
        <v>216</v>
      </c>
    </row>
    <row r="334" spans="1:13" x14ac:dyDescent="0.25">
      <c r="A334">
        <v>8</v>
      </c>
      <c r="B334" t="s">
        <v>225</v>
      </c>
      <c r="C334" s="17">
        <v>45207</v>
      </c>
      <c r="D334" s="18">
        <v>0.52083333333333337</v>
      </c>
      <c r="E334" t="s">
        <v>375</v>
      </c>
      <c r="F334">
        <v>2.8</v>
      </c>
      <c r="G334" t="s">
        <v>233</v>
      </c>
      <c r="H334">
        <v>0.6</v>
      </c>
      <c r="I334" t="s">
        <v>378</v>
      </c>
      <c r="J334" s="1"/>
      <c r="K334" t="s">
        <v>423</v>
      </c>
      <c r="L334" t="s">
        <v>405</v>
      </c>
      <c r="M334" t="s">
        <v>216</v>
      </c>
    </row>
    <row r="335" spans="1:13" x14ac:dyDescent="0.25">
      <c r="A335">
        <v>8</v>
      </c>
      <c r="B335" t="s">
        <v>225</v>
      </c>
      <c r="C335" s="17">
        <v>45207</v>
      </c>
      <c r="D335" s="18">
        <v>0.625</v>
      </c>
      <c r="E335" t="s">
        <v>372</v>
      </c>
      <c r="F335">
        <v>1.6</v>
      </c>
      <c r="G335" t="s">
        <v>235</v>
      </c>
      <c r="H335">
        <v>1</v>
      </c>
      <c r="I335" t="s">
        <v>362</v>
      </c>
      <c r="J335" s="1"/>
      <c r="K335" t="s">
        <v>412</v>
      </c>
      <c r="L335" t="s">
        <v>440</v>
      </c>
      <c r="M335" t="s">
        <v>216</v>
      </c>
    </row>
    <row r="336" spans="1:13" x14ac:dyDescent="0.25">
      <c r="A336">
        <v>8</v>
      </c>
      <c r="B336" t="s">
        <v>225</v>
      </c>
      <c r="C336" s="17">
        <v>45207</v>
      </c>
      <c r="D336" s="18">
        <v>0.625</v>
      </c>
      <c r="E336" t="s">
        <v>367</v>
      </c>
      <c r="F336">
        <v>1.8</v>
      </c>
      <c r="G336" t="s">
        <v>220</v>
      </c>
      <c r="H336">
        <v>0.8</v>
      </c>
      <c r="I336" t="s">
        <v>369</v>
      </c>
      <c r="J336" s="1"/>
      <c r="K336" t="s">
        <v>402</v>
      </c>
      <c r="L336" t="s">
        <v>431</v>
      </c>
      <c r="M336" t="s">
        <v>216</v>
      </c>
    </row>
    <row r="337" spans="1:13" x14ac:dyDescent="0.25">
      <c r="A337">
        <v>8</v>
      </c>
      <c r="B337" t="s">
        <v>225</v>
      </c>
      <c r="C337" s="17">
        <v>45207</v>
      </c>
      <c r="D337" s="18">
        <v>0.75</v>
      </c>
      <c r="E337" t="s">
        <v>364</v>
      </c>
      <c r="F337">
        <v>1.7</v>
      </c>
      <c r="G337" t="s">
        <v>230</v>
      </c>
      <c r="H337">
        <v>2.6</v>
      </c>
      <c r="I337" t="s">
        <v>377</v>
      </c>
      <c r="J337" s="1"/>
      <c r="K337" t="s">
        <v>437</v>
      </c>
      <c r="L337" t="s">
        <v>445</v>
      </c>
      <c r="M337" t="s">
        <v>216</v>
      </c>
    </row>
    <row r="338" spans="1:13" x14ac:dyDescent="0.25">
      <c r="A338">
        <v>8</v>
      </c>
      <c r="B338" t="s">
        <v>225</v>
      </c>
      <c r="C338" s="17">
        <v>45207</v>
      </c>
      <c r="D338" s="18">
        <v>0.86458333333333337</v>
      </c>
      <c r="E338" t="s">
        <v>376</v>
      </c>
      <c r="F338">
        <v>1.8</v>
      </c>
      <c r="G338" t="s">
        <v>236</v>
      </c>
      <c r="H338">
        <v>2.1</v>
      </c>
      <c r="I338" t="s">
        <v>366</v>
      </c>
      <c r="J338" s="1"/>
      <c r="K338" t="s">
        <v>432</v>
      </c>
      <c r="L338" t="s">
        <v>449</v>
      </c>
      <c r="M338" t="s">
        <v>216</v>
      </c>
    </row>
    <row r="339" spans="1:13" x14ac:dyDescent="0.25">
      <c r="C339" s="17"/>
      <c r="D339" s="18"/>
      <c r="J339" s="1"/>
    </row>
    <row r="340" spans="1:13" x14ac:dyDescent="0.25">
      <c r="A340">
        <v>9</v>
      </c>
      <c r="B340" t="s">
        <v>219</v>
      </c>
      <c r="C340" s="17">
        <v>45220</v>
      </c>
      <c r="D340" s="18">
        <v>0.625</v>
      </c>
      <c r="E340" t="s">
        <v>369</v>
      </c>
      <c r="F340">
        <v>1.3</v>
      </c>
      <c r="G340" t="s">
        <v>236</v>
      </c>
      <c r="H340">
        <v>2.2999999999999998</v>
      </c>
      <c r="I340" t="s">
        <v>376</v>
      </c>
      <c r="K340" t="s">
        <v>425</v>
      </c>
      <c r="L340" t="s">
        <v>450</v>
      </c>
      <c r="M340" t="s">
        <v>216</v>
      </c>
    </row>
    <row r="341" spans="1:13" x14ac:dyDescent="0.25">
      <c r="A341">
        <v>9</v>
      </c>
      <c r="B341" t="s">
        <v>219</v>
      </c>
      <c r="C341" s="17">
        <v>45220</v>
      </c>
      <c r="D341" s="18">
        <v>0.75</v>
      </c>
      <c r="E341" t="s">
        <v>380</v>
      </c>
      <c r="F341">
        <v>0.4</v>
      </c>
      <c r="G341" t="s">
        <v>218</v>
      </c>
      <c r="H341">
        <v>2.5</v>
      </c>
      <c r="I341" t="s">
        <v>370</v>
      </c>
      <c r="J341" s="1"/>
      <c r="K341" t="s">
        <v>418</v>
      </c>
      <c r="L341" t="s">
        <v>411</v>
      </c>
      <c r="M341" t="s">
        <v>216</v>
      </c>
    </row>
    <row r="342" spans="1:13" x14ac:dyDescent="0.25">
      <c r="A342">
        <v>9</v>
      </c>
      <c r="B342" t="s">
        <v>219</v>
      </c>
      <c r="C342" s="17">
        <v>45220</v>
      </c>
      <c r="D342" s="18">
        <v>0.86458333333333337</v>
      </c>
      <c r="E342" t="s">
        <v>379</v>
      </c>
      <c r="F342">
        <v>0.5</v>
      </c>
      <c r="G342" t="s">
        <v>234</v>
      </c>
      <c r="H342">
        <v>2.2999999999999998</v>
      </c>
      <c r="I342" t="s">
        <v>372</v>
      </c>
      <c r="J342" s="1"/>
      <c r="K342" t="s">
        <v>410</v>
      </c>
      <c r="L342" t="s">
        <v>429</v>
      </c>
      <c r="M342" t="s">
        <v>216</v>
      </c>
    </row>
    <row r="343" spans="1:13" x14ac:dyDescent="0.25">
      <c r="A343">
        <v>9</v>
      </c>
      <c r="B343" t="s">
        <v>225</v>
      </c>
      <c r="C343" s="17">
        <v>45221</v>
      </c>
      <c r="D343" s="18">
        <v>0.52083333333333337</v>
      </c>
      <c r="E343" t="s">
        <v>377</v>
      </c>
      <c r="F343">
        <v>1.7</v>
      </c>
      <c r="G343" t="s">
        <v>228</v>
      </c>
      <c r="H343">
        <v>0.4</v>
      </c>
      <c r="I343" t="s">
        <v>375</v>
      </c>
      <c r="J343" s="1">
        <v>62022</v>
      </c>
      <c r="K343" t="s">
        <v>412</v>
      </c>
      <c r="L343" t="s">
        <v>409</v>
      </c>
      <c r="M343" t="s">
        <v>216</v>
      </c>
    </row>
    <row r="344" spans="1:13" x14ac:dyDescent="0.25">
      <c r="A344">
        <v>9</v>
      </c>
      <c r="B344" t="s">
        <v>225</v>
      </c>
      <c r="C344" s="17">
        <v>45221</v>
      </c>
      <c r="D344" s="18">
        <v>0.625</v>
      </c>
      <c r="E344" t="s">
        <v>363</v>
      </c>
      <c r="F344">
        <v>1.5</v>
      </c>
      <c r="G344" t="s">
        <v>220</v>
      </c>
      <c r="H344">
        <v>1.5</v>
      </c>
      <c r="I344" t="s">
        <v>367</v>
      </c>
      <c r="J344" s="1"/>
      <c r="K344" t="s">
        <v>420</v>
      </c>
      <c r="L344" t="s">
        <v>426</v>
      </c>
      <c r="M344" t="s">
        <v>216</v>
      </c>
    </row>
    <row r="345" spans="1:13" x14ac:dyDescent="0.25">
      <c r="A345">
        <v>9</v>
      </c>
      <c r="B345" t="s">
        <v>225</v>
      </c>
      <c r="C345" s="17">
        <v>45221</v>
      </c>
      <c r="D345" s="18">
        <v>0.625</v>
      </c>
      <c r="E345" t="s">
        <v>378</v>
      </c>
      <c r="F345">
        <v>1.5</v>
      </c>
      <c r="G345" t="s">
        <v>226</v>
      </c>
      <c r="H345">
        <v>1.7</v>
      </c>
      <c r="I345" t="s">
        <v>364</v>
      </c>
      <c r="J345" s="1"/>
      <c r="K345" t="s">
        <v>435</v>
      </c>
      <c r="L345" t="s">
        <v>443</v>
      </c>
      <c r="M345" t="s">
        <v>216</v>
      </c>
    </row>
    <row r="346" spans="1:13" x14ac:dyDescent="0.25">
      <c r="A346">
        <v>9</v>
      </c>
      <c r="B346" t="s">
        <v>225</v>
      </c>
      <c r="C346" s="17">
        <v>45221</v>
      </c>
      <c r="D346" s="18">
        <v>0.75</v>
      </c>
      <c r="E346" t="s">
        <v>362</v>
      </c>
      <c r="F346">
        <v>1.2</v>
      </c>
      <c r="G346" t="s">
        <v>231</v>
      </c>
      <c r="H346">
        <v>1</v>
      </c>
      <c r="I346" t="s">
        <v>368</v>
      </c>
      <c r="J346" s="1"/>
      <c r="K346" t="s">
        <v>442</v>
      </c>
      <c r="L346" t="s">
        <v>434</v>
      </c>
      <c r="M346" t="s">
        <v>216</v>
      </c>
    </row>
    <row r="347" spans="1:13" x14ac:dyDescent="0.25">
      <c r="A347">
        <v>9</v>
      </c>
      <c r="B347" t="s">
        <v>225</v>
      </c>
      <c r="C347" s="17">
        <v>45221</v>
      </c>
      <c r="D347" s="18">
        <v>0.86458333333333337</v>
      </c>
      <c r="E347" t="s">
        <v>374</v>
      </c>
      <c r="F347">
        <v>0.3</v>
      </c>
      <c r="G347" t="s">
        <v>221</v>
      </c>
      <c r="H347">
        <v>1.4</v>
      </c>
      <c r="I347" t="s">
        <v>371</v>
      </c>
      <c r="J347" s="1"/>
      <c r="K347" t="s">
        <v>406</v>
      </c>
      <c r="L347" t="s">
        <v>427</v>
      </c>
      <c r="M347" t="s">
        <v>216</v>
      </c>
    </row>
    <row r="348" spans="1:13" x14ac:dyDescent="0.25">
      <c r="A348">
        <v>9</v>
      </c>
      <c r="B348" t="s">
        <v>227</v>
      </c>
      <c r="C348" s="17">
        <v>45222</v>
      </c>
      <c r="D348" s="18">
        <v>0.77083333333333337</v>
      </c>
      <c r="E348" t="s">
        <v>381</v>
      </c>
      <c r="F348">
        <v>2.1</v>
      </c>
      <c r="G348" t="s">
        <v>223</v>
      </c>
      <c r="H348">
        <v>0.8</v>
      </c>
      <c r="I348" t="s">
        <v>373</v>
      </c>
      <c r="J348" s="1"/>
      <c r="K348" t="s">
        <v>416</v>
      </c>
      <c r="L348" t="s">
        <v>455</v>
      </c>
      <c r="M348" t="s">
        <v>216</v>
      </c>
    </row>
    <row r="349" spans="1:13" x14ac:dyDescent="0.25">
      <c r="A349">
        <v>9</v>
      </c>
      <c r="B349" t="s">
        <v>227</v>
      </c>
      <c r="C349" s="17">
        <v>45222</v>
      </c>
      <c r="D349" s="18">
        <v>0.86458333333333337</v>
      </c>
      <c r="E349" t="s">
        <v>366</v>
      </c>
      <c r="F349">
        <v>1</v>
      </c>
      <c r="G349" t="s">
        <v>234</v>
      </c>
      <c r="H349">
        <v>1.5</v>
      </c>
      <c r="I349" t="s">
        <v>365</v>
      </c>
      <c r="J349" s="1">
        <v>43147</v>
      </c>
      <c r="K349" t="s">
        <v>430</v>
      </c>
      <c r="L349" t="s">
        <v>415</v>
      </c>
      <c r="M349" t="s">
        <v>216</v>
      </c>
    </row>
    <row r="350" spans="1:13" x14ac:dyDescent="0.25">
      <c r="C350" s="17"/>
      <c r="D350" s="18"/>
      <c r="J350" s="1"/>
    </row>
    <row r="351" spans="1:13" x14ac:dyDescent="0.25">
      <c r="A351">
        <v>10</v>
      </c>
      <c r="B351" t="s">
        <v>217</v>
      </c>
      <c r="C351" s="17">
        <v>45226</v>
      </c>
      <c r="D351" s="18">
        <v>0.86458333333333337</v>
      </c>
      <c r="E351" t="s">
        <v>368</v>
      </c>
      <c r="F351">
        <v>0.5</v>
      </c>
      <c r="G351" t="s">
        <v>228</v>
      </c>
      <c r="H351">
        <v>0.6</v>
      </c>
      <c r="I351" t="s">
        <v>378</v>
      </c>
      <c r="K351" t="s">
        <v>408</v>
      </c>
      <c r="L351" t="s">
        <v>436</v>
      </c>
      <c r="M351" t="s">
        <v>216</v>
      </c>
    </row>
    <row r="352" spans="1:13" x14ac:dyDescent="0.25">
      <c r="A352">
        <v>10</v>
      </c>
      <c r="B352" t="s">
        <v>219</v>
      </c>
      <c r="C352" s="17">
        <v>45227</v>
      </c>
      <c r="D352" s="18">
        <v>0.625</v>
      </c>
      <c r="E352" t="s">
        <v>379</v>
      </c>
      <c r="F352">
        <v>0.9</v>
      </c>
      <c r="G352" t="s">
        <v>223</v>
      </c>
      <c r="H352">
        <v>1</v>
      </c>
      <c r="I352" t="s">
        <v>363</v>
      </c>
      <c r="J352" s="1"/>
      <c r="K352" t="s">
        <v>410</v>
      </c>
      <c r="L352" t="s">
        <v>433</v>
      </c>
      <c r="M352" t="s">
        <v>216</v>
      </c>
    </row>
    <row r="353" spans="1:13" x14ac:dyDescent="0.25">
      <c r="A353">
        <v>10</v>
      </c>
      <c r="B353" t="s">
        <v>219</v>
      </c>
      <c r="C353" s="17">
        <v>45227</v>
      </c>
      <c r="D353" s="18">
        <v>0.75</v>
      </c>
      <c r="E353" t="s">
        <v>373</v>
      </c>
      <c r="F353">
        <v>0.5</v>
      </c>
      <c r="G353" t="s">
        <v>221</v>
      </c>
      <c r="H353">
        <v>0.8</v>
      </c>
      <c r="I353" t="s">
        <v>380</v>
      </c>
      <c r="J353" s="1"/>
      <c r="K353" t="s">
        <v>414</v>
      </c>
      <c r="L353" t="s">
        <v>424</v>
      </c>
      <c r="M353" t="s">
        <v>216</v>
      </c>
    </row>
    <row r="354" spans="1:13" x14ac:dyDescent="0.25">
      <c r="A354">
        <v>10</v>
      </c>
      <c r="B354" t="s">
        <v>219</v>
      </c>
      <c r="C354" s="17">
        <v>45227</v>
      </c>
      <c r="D354" s="18">
        <v>0.86458333333333337</v>
      </c>
      <c r="E354" t="s">
        <v>371</v>
      </c>
      <c r="F354">
        <v>3.3</v>
      </c>
      <c r="G354" t="s">
        <v>228</v>
      </c>
      <c r="H354">
        <v>0.3</v>
      </c>
      <c r="I354" t="s">
        <v>369</v>
      </c>
      <c r="J354" s="1"/>
      <c r="K354" t="s">
        <v>428</v>
      </c>
      <c r="L354" t="s">
        <v>413</v>
      </c>
      <c r="M354" t="s">
        <v>216</v>
      </c>
    </row>
    <row r="355" spans="1:13" x14ac:dyDescent="0.25">
      <c r="A355">
        <v>10</v>
      </c>
      <c r="B355" t="s">
        <v>225</v>
      </c>
      <c r="C355" s="17">
        <v>45228</v>
      </c>
      <c r="D355" s="18">
        <v>0.52083333333333337</v>
      </c>
      <c r="E355" t="s">
        <v>364</v>
      </c>
      <c r="F355">
        <v>3.4</v>
      </c>
      <c r="G355" t="s">
        <v>241</v>
      </c>
      <c r="H355">
        <v>1.5</v>
      </c>
      <c r="I355" t="s">
        <v>367</v>
      </c>
      <c r="J355" s="1"/>
      <c r="K355" t="s">
        <v>437</v>
      </c>
      <c r="L355" t="s">
        <v>421</v>
      </c>
      <c r="M355" t="s">
        <v>216</v>
      </c>
    </row>
    <row r="356" spans="1:13" x14ac:dyDescent="0.25">
      <c r="A356">
        <v>10</v>
      </c>
      <c r="B356" t="s">
        <v>225</v>
      </c>
      <c r="C356" s="17">
        <v>45228</v>
      </c>
      <c r="D356" s="18">
        <v>0.625</v>
      </c>
      <c r="E356" t="s">
        <v>375</v>
      </c>
      <c r="F356">
        <v>0.5</v>
      </c>
      <c r="G356" t="s">
        <v>223</v>
      </c>
      <c r="H356">
        <v>1.1000000000000001</v>
      </c>
      <c r="I356" t="s">
        <v>381</v>
      </c>
      <c r="J356" s="1"/>
      <c r="K356" t="s">
        <v>423</v>
      </c>
      <c r="L356" t="s">
        <v>447</v>
      </c>
      <c r="M356" t="s">
        <v>216</v>
      </c>
    </row>
    <row r="357" spans="1:13" x14ac:dyDescent="0.25">
      <c r="A357">
        <v>10</v>
      </c>
      <c r="B357" t="s">
        <v>225</v>
      </c>
      <c r="C357" s="17">
        <v>45228</v>
      </c>
      <c r="D357" s="18">
        <v>0.75</v>
      </c>
      <c r="E357" t="s">
        <v>370</v>
      </c>
      <c r="F357">
        <v>2.2000000000000002</v>
      </c>
      <c r="G357" t="s">
        <v>228</v>
      </c>
      <c r="H357">
        <v>0.1</v>
      </c>
      <c r="I357" t="s">
        <v>377</v>
      </c>
      <c r="J357" s="1">
        <v>75573</v>
      </c>
      <c r="K357" t="s">
        <v>406</v>
      </c>
      <c r="L357" t="s">
        <v>444</v>
      </c>
      <c r="M357" t="s">
        <v>216</v>
      </c>
    </row>
    <row r="358" spans="1:13" x14ac:dyDescent="0.25">
      <c r="A358">
        <v>10</v>
      </c>
      <c r="B358" t="s">
        <v>225</v>
      </c>
      <c r="C358" s="17">
        <v>45228</v>
      </c>
      <c r="D358" s="18">
        <v>0.86458333333333337</v>
      </c>
      <c r="E358" t="s">
        <v>376</v>
      </c>
      <c r="F358">
        <v>1.7</v>
      </c>
      <c r="G358" t="s">
        <v>226</v>
      </c>
      <c r="H358">
        <v>2</v>
      </c>
      <c r="I358" t="s">
        <v>374</v>
      </c>
      <c r="J358" s="1"/>
      <c r="K358" t="s">
        <v>432</v>
      </c>
      <c r="L358" t="s">
        <v>440</v>
      </c>
      <c r="M358" t="s">
        <v>216</v>
      </c>
    </row>
    <row r="359" spans="1:13" x14ac:dyDescent="0.25">
      <c r="A359">
        <v>10</v>
      </c>
      <c r="B359" t="s">
        <v>227</v>
      </c>
      <c r="C359" s="17">
        <v>45229</v>
      </c>
      <c r="D359" s="18">
        <v>0.77083333333333337</v>
      </c>
      <c r="E359" t="s">
        <v>365</v>
      </c>
      <c r="F359">
        <v>0.3</v>
      </c>
      <c r="G359" t="s">
        <v>218</v>
      </c>
      <c r="H359">
        <v>1.6</v>
      </c>
      <c r="I359" t="s">
        <v>362</v>
      </c>
      <c r="J359" s="1"/>
      <c r="K359" t="s">
        <v>404</v>
      </c>
      <c r="L359" t="s">
        <v>405</v>
      </c>
      <c r="M359" t="s">
        <v>216</v>
      </c>
    </row>
    <row r="360" spans="1:13" x14ac:dyDescent="0.25">
      <c r="A360">
        <v>10</v>
      </c>
      <c r="B360" t="s">
        <v>227</v>
      </c>
      <c r="C360" s="17">
        <v>45229</v>
      </c>
      <c r="D360" s="18">
        <v>0.86458333333333337</v>
      </c>
      <c r="E360" t="s">
        <v>372</v>
      </c>
      <c r="F360">
        <v>1.9</v>
      </c>
      <c r="G360" t="s">
        <v>228</v>
      </c>
      <c r="H360">
        <v>0.4</v>
      </c>
      <c r="I360" t="s">
        <v>366</v>
      </c>
      <c r="J360" s="1"/>
      <c r="K360" t="s">
        <v>412</v>
      </c>
      <c r="L360" t="s">
        <v>403</v>
      </c>
      <c r="M360" t="s">
        <v>216</v>
      </c>
    </row>
    <row r="361" spans="1:13" x14ac:dyDescent="0.25">
      <c r="C361" s="17"/>
      <c r="D361" s="18"/>
      <c r="J361" s="1"/>
    </row>
    <row r="362" spans="1:13" x14ac:dyDescent="0.25">
      <c r="A362">
        <v>11</v>
      </c>
      <c r="B362" t="s">
        <v>217</v>
      </c>
      <c r="C362" s="17">
        <v>45233</v>
      </c>
      <c r="D362" s="18">
        <v>0.86458333333333337</v>
      </c>
      <c r="E362" t="s">
        <v>363</v>
      </c>
      <c r="F362">
        <v>0.6</v>
      </c>
      <c r="G362" t="s">
        <v>228</v>
      </c>
      <c r="H362">
        <v>0.5</v>
      </c>
      <c r="I362" t="s">
        <v>372</v>
      </c>
      <c r="K362" t="s">
        <v>420</v>
      </c>
      <c r="L362" t="s">
        <v>449</v>
      </c>
      <c r="M362" t="s">
        <v>216</v>
      </c>
    </row>
    <row r="363" spans="1:13" x14ac:dyDescent="0.25">
      <c r="A363">
        <v>11</v>
      </c>
      <c r="B363" t="s">
        <v>219</v>
      </c>
      <c r="C363" s="17">
        <v>45234</v>
      </c>
      <c r="D363" s="18">
        <v>0.625</v>
      </c>
      <c r="E363" t="s">
        <v>378</v>
      </c>
      <c r="F363">
        <v>0.3</v>
      </c>
      <c r="G363" t="s">
        <v>234</v>
      </c>
      <c r="H363">
        <v>1.4</v>
      </c>
      <c r="I363" t="s">
        <v>376</v>
      </c>
      <c r="J363" s="1"/>
      <c r="K363" t="s">
        <v>435</v>
      </c>
      <c r="L363" t="s">
        <v>417</v>
      </c>
      <c r="M363" t="s">
        <v>216</v>
      </c>
    </row>
    <row r="364" spans="1:13" x14ac:dyDescent="0.25">
      <c r="A364">
        <v>11</v>
      </c>
      <c r="B364" t="s">
        <v>219</v>
      </c>
      <c r="C364" s="17">
        <v>45234</v>
      </c>
      <c r="D364" s="18">
        <v>0.75</v>
      </c>
      <c r="E364" t="s">
        <v>362</v>
      </c>
      <c r="F364">
        <v>1</v>
      </c>
      <c r="G364" t="s">
        <v>237</v>
      </c>
      <c r="H364">
        <v>1.3</v>
      </c>
      <c r="I364" t="s">
        <v>370</v>
      </c>
      <c r="J364" s="1"/>
      <c r="K364" t="s">
        <v>442</v>
      </c>
      <c r="L364" t="s">
        <v>445</v>
      </c>
      <c r="M364" t="s">
        <v>216</v>
      </c>
    </row>
    <row r="365" spans="1:13" x14ac:dyDescent="0.25">
      <c r="A365">
        <v>11</v>
      </c>
      <c r="B365" t="s">
        <v>219</v>
      </c>
      <c r="C365" s="17">
        <v>45234</v>
      </c>
      <c r="D365" s="18">
        <v>0.86458333333333337</v>
      </c>
      <c r="E365" t="s">
        <v>374</v>
      </c>
      <c r="F365">
        <v>0.9</v>
      </c>
      <c r="G365" t="s">
        <v>221</v>
      </c>
      <c r="H365">
        <v>1.4</v>
      </c>
      <c r="I365" t="s">
        <v>381</v>
      </c>
      <c r="J365" s="1"/>
      <c r="K365" t="s">
        <v>406</v>
      </c>
      <c r="L365" t="s">
        <v>422</v>
      </c>
      <c r="M365" t="s">
        <v>216</v>
      </c>
    </row>
    <row r="366" spans="1:13" x14ac:dyDescent="0.25">
      <c r="A366">
        <v>11</v>
      </c>
      <c r="B366" t="s">
        <v>225</v>
      </c>
      <c r="C366" s="17">
        <v>45235</v>
      </c>
      <c r="D366" s="18">
        <v>0.52083333333333337</v>
      </c>
      <c r="E366" t="s">
        <v>369</v>
      </c>
      <c r="F366">
        <v>1</v>
      </c>
      <c r="G366" t="s">
        <v>236</v>
      </c>
      <c r="H366">
        <v>0.9</v>
      </c>
      <c r="I366" t="s">
        <v>375</v>
      </c>
      <c r="J366" s="1"/>
      <c r="K366" t="s">
        <v>425</v>
      </c>
      <c r="L366" t="s">
        <v>456</v>
      </c>
      <c r="M366" t="s">
        <v>216</v>
      </c>
    </row>
    <row r="367" spans="1:13" x14ac:dyDescent="0.25">
      <c r="A367">
        <v>11</v>
      </c>
      <c r="B367" t="s">
        <v>225</v>
      </c>
      <c r="C367" s="17">
        <v>45235</v>
      </c>
      <c r="D367" s="18">
        <v>0.625</v>
      </c>
      <c r="E367" t="s">
        <v>364</v>
      </c>
      <c r="F367">
        <v>0.9</v>
      </c>
      <c r="G367" t="s">
        <v>220</v>
      </c>
      <c r="H367">
        <v>1</v>
      </c>
      <c r="I367" t="s">
        <v>368</v>
      </c>
      <c r="J367" s="1"/>
      <c r="K367" t="s">
        <v>437</v>
      </c>
      <c r="L367" t="s">
        <v>441</v>
      </c>
      <c r="M367" t="s">
        <v>216</v>
      </c>
    </row>
    <row r="368" spans="1:13" x14ac:dyDescent="0.25">
      <c r="A368">
        <v>11</v>
      </c>
      <c r="B368" t="s">
        <v>225</v>
      </c>
      <c r="C368" s="17">
        <v>45235</v>
      </c>
      <c r="D368" s="18">
        <v>0.75</v>
      </c>
      <c r="E368" t="s">
        <v>377</v>
      </c>
      <c r="F368">
        <v>2</v>
      </c>
      <c r="G368" t="s">
        <v>220</v>
      </c>
      <c r="H368">
        <v>0.8</v>
      </c>
      <c r="I368" t="s">
        <v>373</v>
      </c>
      <c r="J368" s="1">
        <v>64790</v>
      </c>
      <c r="K368" t="s">
        <v>412</v>
      </c>
      <c r="L368" t="s">
        <v>407</v>
      </c>
      <c r="M368" t="s">
        <v>216</v>
      </c>
    </row>
    <row r="369" spans="1:13" x14ac:dyDescent="0.25">
      <c r="A369">
        <v>11</v>
      </c>
      <c r="B369" t="s">
        <v>225</v>
      </c>
      <c r="C369" s="17">
        <v>45235</v>
      </c>
      <c r="D369" s="18">
        <v>0.86458333333333337</v>
      </c>
      <c r="E369" t="s">
        <v>366</v>
      </c>
      <c r="F369">
        <v>0.7</v>
      </c>
      <c r="G369" t="s">
        <v>221</v>
      </c>
      <c r="H369">
        <v>0.7</v>
      </c>
      <c r="I369" t="s">
        <v>371</v>
      </c>
      <c r="J369" s="1"/>
      <c r="K369" t="s">
        <v>430</v>
      </c>
      <c r="L369" t="s">
        <v>443</v>
      </c>
      <c r="M369" t="s">
        <v>216</v>
      </c>
    </row>
    <row r="370" spans="1:13" x14ac:dyDescent="0.25">
      <c r="A370">
        <v>11</v>
      </c>
      <c r="B370" t="s">
        <v>227</v>
      </c>
      <c r="C370" s="17">
        <v>45236</v>
      </c>
      <c r="D370" s="18">
        <v>0.77083333333333337</v>
      </c>
      <c r="E370" t="s">
        <v>367</v>
      </c>
      <c r="F370">
        <v>0.8</v>
      </c>
      <c r="G370" t="s">
        <v>220</v>
      </c>
      <c r="H370">
        <v>1.5</v>
      </c>
      <c r="I370" t="s">
        <v>365</v>
      </c>
      <c r="J370" s="1"/>
      <c r="K370" t="s">
        <v>402</v>
      </c>
      <c r="L370" t="s">
        <v>451</v>
      </c>
      <c r="M370" t="s">
        <v>216</v>
      </c>
    </row>
    <row r="371" spans="1:13" x14ac:dyDescent="0.25">
      <c r="A371">
        <v>11</v>
      </c>
      <c r="B371" t="s">
        <v>227</v>
      </c>
      <c r="C371" s="17">
        <v>45236</v>
      </c>
      <c r="D371" s="18">
        <v>0.86458333333333337</v>
      </c>
      <c r="E371" t="s">
        <v>380</v>
      </c>
      <c r="F371">
        <v>3.5</v>
      </c>
      <c r="G371" t="s">
        <v>220</v>
      </c>
      <c r="H371">
        <v>0.5</v>
      </c>
      <c r="I371" t="s">
        <v>379</v>
      </c>
      <c r="J371" s="1"/>
      <c r="K371" t="s">
        <v>418</v>
      </c>
      <c r="L371" t="s">
        <v>431</v>
      </c>
      <c r="M371" t="s">
        <v>216</v>
      </c>
    </row>
    <row r="372" spans="1:13" x14ac:dyDescent="0.25">
      <c r="C372" s="17"/>
      <c r="D372" s="18"/>
      <c r="J372" s="1"/>
    </row>
    <row r="373" spans="1:13" x14ac:dyDescent="0.25">
      <c r="A373">
        <v>12</v>
      </c>
      <c r="B373" t="s">
        <v>217</v>
      </c>
      <c r="C373" s="17">
        <v>45240</v>
      </c>
      <c r="D373" s="18">
        <v>0.77083333333333337</v>
      </c>
      <c r="E373" t="s">
        <v>379</v>
      </c>
      <c r="F373">
        <v>2.9</v>
      </c>
      <c r="G373" t="s">
        <v>226</v>
      </c>
      <c r="H373">
        <v>0.8</v>
      </c>
      <c r="I373" t="s">
        <v>378</v>
      </c>
      <c r="K373" t="s">
        <v>410</v>
      </c>
      <c r="L373" t="s">
        <v>457</v>
      </c>
      <c r="M373" t="s">
        <v>216</v>
      </c>
    </row>
    <row r="374" spans="1:13" x14ac:dyDescent="0.25">
      <c r="A374">
        <v>12</v>
      </c>
      <c r="B374" t="s">
        <v>217</v>
      </c>
      <c r="C374" s="17">
        <v>45240</v>
      </c>
      <c r="D374" s="18">
        <v>0.86458333333333337</v>
      </c>
      <c r="E374" t="s">
        <v>368</v>
      </c>
      <c r="F374">
        <v>1.6</v>
      </c>
      <c r="G374" t="s">
        <v>228</v>
      </c>
      <c r="H374">
        <v>0.2</v>
      </c>
      <c r="I374" t="s">
        <v>369</v>
      </c>
      <c r="J374" s="1"/>
      <c r="K374" t="s">
        <v>408</v>
      </c>
      <c r="L374" t="s">
        <v>440</v>
      </c>
      <c r="M374" t="s">
        <v>216</v>
      </c>
    </row>
    <row r="375" spans="1:13" x14ac:dyDescent="0.25">
      <c r="A375">
        <v>12</v>
      </c>
      <c r="B375" t="s">
        <v>219</v>
      </c>
      <c r="C375" s="17">
        <v>45241</v>
      </c>
      <c r="D375" s="18">
        <v>0.625</v>
      </c>
      <c r="E375" t="s">
        <v>373</v>
      </c>
      <c r="F375">
        <v>1.4</v>
      </c>
      <c r="G375" t="s">
        <v>226</v>
      </c>
      <c r="H375">
        <v>1.1000000000000001</v>
      </c>
      <c r="I375" t="s">
        <v>374</v>
      </c>
      <c r="J375" s="1"/>
      <c r="K375" t="s">
        <v>414</v>
      </c>
      <c r="L375" t="s">
        <v>450</v>
      </c>
      <c r="M375" t="s">
        <v>216</v>
      </c>
    </row>
    <row r="376" spans="1:13" x14ac:dyDescent="0.25">
      <c r="A376">
        <v>12</v>
      </c>
      <c r="B376" t="s">
        <v>219</v>
      </c>
      <c r="C376" s="17">
        <v>45241</v>
      </c>
      <c r="D376" s="18">
        <v>0.75</v>
      </c>
      <c r="E376" t="s">
        <v>371</v>
      </c>
      <c r="F376">
        <v>2.2999999999999998</v>
      </c>
      <c r="G376" t="s">
        <v>220</v>
      </c>
      <c r="H376">
        <v>0.6</v>
      </c>
      <c r="I376" t="s">
        <v>364</v>
      </c>
      <c r="J376" s="1"/>
      <c r="K376" t="s">
        <v>428</v>
      </c>
      <c r="L376" t="s">
        <v>439</v>
      </c>
      <c r="M376" t="s">
        <v>216</v>
      </c>
    </row>
    <row r="377" spans="1:13" x14ac:dyDescent="0.25">
      <c r="A377">
        <v>12</v>
      </c>
      <c r="B377" t="s">
        <v>219</v>
      </c>
      <c r="C377" s="17">
        <v>45241</v>
      </c>
      <c r="D377" s="18">
        <v>0.86458333333333337</v>
      </c>
      <c r="E377" t="s">
        <v>375</v>
      </c>
      <c r="F377">
        <v>0.9</v>
      </c>
      <c r="G377" t="s">
        <v>223</v>
      </c>
      <c r="H377">
        <v>1</v>
      </c>
      <c r="I377" t="s">
        <v>380</v>
      </c>
      <c r="J377" s="1"/>
      <c r="K377" t="s">
        <v>423</v>
      </c>
      <c r="L377" t="s">
        <v>426</v>
      </c>
      <c r="M377" t="s">
        <v>216</v>
      </c>
    </row>
    <row r="378" spans="1:13" x14ac:dyDescent="0.25">
      <c r="A378">
        <v>12</v>
      </c>
      <c r="B378" t="s">
        <v>225</v>
      </c>
      <c r="C378" s="17">
        <v>45242</v>
      </c>
      <c r="D378" s="18">
        <v>0.52083333333333337</v>
      </c>
      <c r="E378" t="s">
        <v>376</v>
      </c>
      <c r="F378">
        <v>0.9</v>
      </c>
      <c r="G378" t="s">
        <v>221</v>
      </c>
      <c r="H378">
        <v>0.5</v>
      </c>
      <c r="I378" t="s">
        <v>365</v>
      </c>
      <c r="J378" s="1"/>
      <c r="K378" t="s">
        <v>432</v>
      </c>
      <c r="L378" t="s">
        <v>447</v>
      </c>
      <c r="M378" t="s">
        <v>216</v>
      </c>
    </row>
    <row r="379" spans="1:13" x14ac:dyDescent="0.25">
      <c r="A379">
        <v>12</v>
      </c>
      <c r="B379" t="s">
        <v>225</v>
      </c>
      <c r="C379" s="17">
        <v>45242</v>
      </c>
      <c r="D379" s="18">
        <v>0.625</v>
      </c>
      <c r="E379" t="s">
        <v>366</v>
      </c>
      <c r="F379">
        <v>1.4</v>
      </c>
      <c r="G379" t="s">
        <v>220</v>
      </c>
      <c r="H379">
        <v>1.8</v>
      </c>
      <c r="I379" t="s">
        <v>363</v>
      </c>
      <c r="J379" s="1"/>
      <c r="K379" t="s">
        <v>430</v>
      </c>
      <c r="L379" t="s">
        <v>444</v>
      </c>
      <c r="M379" t="s">
        <v>216</v>
      </c>
    </row>
    <row r="380" spans="1:13" x14ac:dyDescent="0.25">
      <c r="A380">
        <v>12</v>
      </c>
      <c r="B380" t="s">
        <v>225</v>
      </c>
      <c r="C380" s="17">
        <v>45242</v>
      </c>
      <c r="D380" s="18">
        <v>0.625</v>
      </c>
      <c r="E380" t="s">
        <v>381</v>
      </c>
      <c r="F380">
        <v>1.5</v>
      </c>
      <c r="G380" t="s">
        <v>223</v>
      </c>
      <c r="H380">
        <v>0.7</v>
      </c>
      <c r="I380" t="s">
        <v>362</v>
      </c>
      <c r="J380" s="1"/>
      <c r="K380" t="s">
        <v>416</v>
      </c>
      <c r="L380" t="s">
        <v>424</v>
      </c>
      <c r="M380" t="s">
        <v>216</v>
      </c>
    </row>
    <row r="381" spans="1:13" x14ac:dyDescent="0.25">
      <c r="A381">
        <v>12</v>
      </c>
      <c r="B381" t="s">
        <v>225</v>
      </c>
      <c r="C381" s="17">
        <v>45242</v>
      </c>
      <c r="D381" s="18">
        <v>0.75</v>
      </c>
      <c r="E381" t="s">
        <v>372</v>
      </c>
      <c r="F381">
        <v>0.4</v>
      </c>
      <c r="G381" t="s">
        <v>238</v>
      </c>
      <c r="H381">
        <v>0.4</v>
      </c>
      <c r="I381" t="s">
        <v>377</v>
      </c>
      <c r="J381" s="1"/>
      <c r="K381" t="s">
        <v>412</v>
      </c>
      <c r="L381" t="s">
        <v>436</v>
      </c>
      <c r="M381" t="s">
        <v>216</v>
      </c>
    </row>
    <row r="382" spans="1:13" x14ac:dyDescent="0.25">
      <c r="A382">
        <v>12</v>
      </c>
      <c r="B382" t="s">
        <v>225</v>
      </c>
      <c r="C382" s="17">
        <v>45242</v>
      </c>
      <c r="D382" s="18">
        <v>0.86458333333333337</v>
      </c>
      <c r="E382" t="s">
        <v>370</v>
      </c>
      <c r="F382">
        <v>3.1</v>
      </c>
      <c r="G382" t="s">
        <v>231</v>
      </c>
      <c r="H382">
        <v>0.7</v>
      </c>
      <c r="I382" t="s">
        <v>367</v>
      </c>
      <c r="J382" s="1"/>
      <c r="K382" t="s">
        <v>406</v>
      </c>
      <c r="L382" t="s">
        <v>415</v>
      </c>
      <c r="M382" t="s">
        <v>216</v>
      </c>
    </row>
    <row r="383" spans="1:13" x14ac:dyDescent="0.25">
      <c r="C383" s="17"/>
      <c r="D383" s="18"/>
      <c r="J383" s="1"/>
    </row>
    <row r="384" spans="1:13" x14ac:dyDescent="0.25">
      <c r="A384">
        <v>13</v>
      </c>
      <c r="B384" t="s">
        <v>219</v>
      </c>
      <c r="C384" s="17">
        <v>45255</v>
      </c>
      <c r="D384" s="18">
        <v>0.625</v>
      </c>
      <c r="E384" t="s">
        <v>378</v>
      </c>
      <c r="F384">
        <v>1.7</v>
      </c>
      <c r="G384" t="s">
        <v>220</v>
      </c>
      <c r="H384">
        <v>2</v>
      </c>
      <c r="I384" t="s">
        <v>372</v>
      </c>
      <c r="K384" t="s">
        <v>435</v>
      </c>
      <c r="L384" t="s">
        <v>447</v>
      </c>
      <c r="M384" t="s">
        <v>216</v>
      </c>
    </row>
    <row r="385" spans="1:13" x14ac:dyDescent="0.25">
      <c r="A385">
        <v>13</v>
      </c>
      <c r="B385" t="s">
        <v>219</v>
      </c>
      <c r="C385" s="17">
        <v>45255</v>
      </c>
      <c r="D385" s="18">
        <v>0.75</v>
      </c>
      <c r="E385" t="s">
        <v>362</v>
      </c>
      <c r="F385">
        <v>1</v>
      </c>
      <c r="G385" t="s">
        <v>237</v>
      </c>
      <c r="H385">
        <v>2</v>
      </c>
      <c r="I385" t="s">
        <v>376</v>
      </c>
      <c r="J385" s="1"/>
      <c r="K385" t="s">
        <v>442</v>
      </c>
      <c r="L385" t="s">
        <v>427</v>
      </c>
      <c r="M385" t="s">
        <v>216</v>
      </c>
    </row>
    <row r="386" spans="1:13" x14ac:dyDescent="0.25">
      <c r="A386">
        <v>13</v>
      </c>
      <c r="B386" t="s">
        <v>219</v>
      </c>
      <c r="C386" s="17">
        <v>45255</v>
      </c>
      <c r="D386" s="18">
        <v>0.86458333333333337</v>
      </c>
      <c r="E386" t="s">
        <v>374</v>
      </c>
      <c r="F386">
        <v>1.8</v>
      </c>
      <c r="G386" t="s">
        <v>228</v>
      </c>
      <c r="H386">
        <v>1.8</v>
      </c>
      <c r="I386" t="s">
        <v>366</v>
      </c>
      <c r="J386" s="1">
        <v>73074</v>
      </c>
      <c r="K386" t="s">
        <v>406</v>
      </c>
      <c r="L386" t="s">
        <v>429</v>
      </c>
      <c r="M386" t="s">
        <v>216</v>
      </c>
    </row>
    <row r="387" spans="1:13" x14ac:dyDescent="0.25">
      <c r="A387">
        <v>13</v>
      </c>
      <c r="B387" t="s">
        <v>225</v>
      </c>
      <c r="C387" s="17">
        <v>45256</v>
      </c>
      <c r="D387" s="18">
        <v>0.52083333333333337</v>
      </c>
      <c r="E387" t="s">
        <v>364</v>
      </c>
      <c r="F387">
        <v>1.6</v>
      </c>
      <c r="G387" t="s">
        <v>223</v>
      </c>
      <c r="H387">
        <v>0.7</v>
      </c>
      <c r="I387" t="s">
        <v>375</v>
      </c>
      <c r="J387" s="1"/>
      <c r="K387" t="s">
        <v>437</v>
      </c>
      <c r="L387" t="s">
        <v>411</v>
      </c>
      <c r="M387" t="s">
        <v>216</v>
      </c>
    </row>
    <row r="388" spans="1:13" x14ac:dyDescent="0.25">
      <c r="A388">
        <v>13</v>
      </c>
      <c r="B388" t="s">
        <v>225</v>
      </c>
      <c r="C388" s="17">
        <v>45256</v>
      </c>
      <c r="D388" s="18">
        <v>0.625</v>
      </c>
      <c r="E388" t="s">
        <v>367</v>
      </c>
      <c r="F388">
        <v>0.6</v>
      </c>
      <c r="G388" t="s">
        <v>220</v>
      </c>
      <c r="H388">
        <v>1.3</v>
      </c>
      <c r="I388" t="s">
        <v>368</v>
      </c>
      <c r="J388" s="1"/>
      <c r="K388" t="s">
        <v>402</v>
      </c>
      <c r="L388" t="s">
        <v>454</v>
      </c>
      <c r="M388" t="s">
        <v>216</v>
      </c>
    </row>
    <row r="389" spans="1:13" x14ac:dyDescent="0.25">
      <c r="A389">
        <v>13</v>
      </c>
      <c r="B389" t="s">
        <v>225</v>
      </c>
      <c r="C389" s="17">
        <v>45256</v>
      </c>
      <c r="D389" s="18">
        <v>0.625</v>
      </c>
      <c r="E389" t="s">
        <v>365</v>
      </c>
      <c r="F389">
        <v>1.4</v>
      </c>
      <c r="G389" t="s">
        <v>243</v>
      </c>
      <c r="H389">
        <v>2.2999999999999998</v>
      </c>
      <c r="I389" t="s">
        <v>379</v>
      </c>
      <c r="J389" s="1"/>
      <c r="K389" t="s">
        <v>404</v>
      </c>
      <c r="L389" t="s">
        <v>445</v>
      </c>
      <c r="M389" t="s">
        <v>216</v>
      </c>
    </row>
    <row r="390" spans="1:13" x14ac:dyDescent="0.25">
      <c r="A390">
        <v>13</v>
      </c>
      <c r="B390" t="s">
        <v>225</v>
      </c>
      <c r="C390" s="17">
        <v>45256</v>
      </c>
      <c r="D390" s="18">
        <v>0.75</v>
      </c>
      <c r="E390" t="s">
        <v>377</v>
      </c>
      <c r="F390">
        <v>1.4</v>
      </c>
      <c r="G390" t="s">
        <v>229</v>
      </c>
      <c r="H390">
        <v>0.5</v>
      </c>
      <c r="I390" t="s">
        <v>381</v>
      </c>
      <c r="J390" s="1"/>
      <c r="K390" t="s">
        <v>412</v>
      </c>
      <c r="L390" t="s">
        <v>405</v>
      </c>
      <c r="M390" t="s">
        <v>216</v>
      </c>
    </row>
    <row r="391" spans="1:13" x14ac:dyDescent="0.25">
      <c r="A391">
        <v>13</v>
      </c>
      <c r="B391" t="s">
        <v>225</v>
      </c>
      <c r="C391" s="17">
        <v>45256</v>
      </c>
      <c r="D391" s="18">
        <v>0.86458333333333337</v>
      </c>
      <c r="E391" t="s">
        <v>371</v>
      </c>
      <c r="F391">
        <v>0.4</v>
      </c>
      <c r="G391" t="s">
        <v>223</v>
      </c>
      <c r="H391">
        <v>0.9</v>
      </c>
      <c r="I391" t="s">
        <v>370</v>
      </c>
      <c r="J391" s="1"/>
      <c r="K391" t="s">
        <v>428</v>
      </c>
      <c r="L391" t="s">
        <v>441</v>
      </c>
      <c r="M391" t="s">
        <v>216</v>
      </c>
    </row>
    <row r="392" spans="1:13" x14ac:dyDescent="0.25">
      <c r="A392">
        <v>13</v>
      </c>
      <c r="B392" t="s">
        <v>227</v>
      </c>
      <c r="C392" s="17">
        <v>45257</v>
      </c>
      <c r="D392" s="18">
        <v>0.77083333333333337</v>
      </c>
      <c r="E392" t="s">
        <v>369</v>
      </c>
      <c r="F392">
        <v>1.7</v>
      </c>
      <c r="G392" t="s">
        <v>226</v>
      </c>
      <c r="H392">
        <v>1</v>
      </c>
      <c r="I392" t="s">
        <v>373</v>
      </c>
      <c r="J392" s="1"/>
      <c r="K392" t="s">
        <v>425</v>
      </c>
      <c r="L392" t="s">
        <v>449</v>
      </c>
      <c r="M392" t="s">
        <v>216</v>
      </c>
    </row>
    <row r="393" spans="1:13" x14ac:dyDescent="0.25">
      <c r="A393">
        <v>13</v>
      </c>
      <c r="B393" t="s">
        <v>227</v>
      </c>
      <c r="C393" s="17">
        <v>45257</v>
      </c>
      <c r="D393" s="18">
        <v>0.86458333333333337</v>
      </c>
      <c r="E393" t="s">
        <v>363</v>
      </c>
      <c r="F393">
        <v>1.5</v>
      </c>
      <c r="G393" t="s">
        <v>231</v>
      </c>
      <c r="H393">
        <v>0.4</v>
      </c>
      <c r="I393" t="s">
        <v>380</v>
      </c>
      <c r="J393" s="1"/>
      <c r="K393" t="s">
        <v>420</v>
      </c>
      <c r="L393" t="s">
        <v>407</v>
      </c>
      <c r="M393" t="s">
        <v>216</v>
      </c>
    </row>
    <row r="394" spans="1:13" x14ac:dyDescent="0.25">
      <c r="C394" s="17"/>
      <c r="D394" s="18"/>
      <c r="J394" s="1"/>
    </row>
    <row r="395" spans="1:13" x14ac:dyDescent="0.25">
      <c r="A395">
        <v>14</v>
      </c>
      <c r="B395" t="s">
        <v>217</v>
      </c>
      <c r="C395" s="17">
        <v>45261</v>
      </c>
      <c r="D395" s="18">
        <v>0.86458333333333337</v>
      </c>
      <c r="E395" t="s">
        <v>375</v>
      </c>
      <c r="F395">
        <v>0.7</v>
      </c>
      <c r="G395" t="s">
        <v>237</v>
      </c>
      <c r="H395">
        <v>2.5</v>
      </c>
      <c r="I395" t="s">
        <v>371</v>
      </c>
      <c r="K395" t="s">
        <v>423</v>
      </c>
      <c r="L395" t="s">
        <v>438</v>
      </c>
      <c r="M395" t="s">
        <v>216</v>
      </c>
    </row>
    <row r="396" spans="1:13" x14ac:dyDescent="0.25">
      <c r="A396">
        <v>14</v>
      </c>
      <c r="B396" t="s">
        <v>219</v>
      </c>
      <c r="C396" s="17">
        <v>45262</v>
      </c>
      <c r="D396" s="18">
        <v>0.625</v>
      </c>
      <c r="E396" t="s">
        <v>368</v>
      </c>
      <c r="F396">
        <v>1</v>
      </c>
      <c r="G396" t="s">
        <v>223</v>
      </c>
      <c r="H396">
        <v>0.8</v>
      </c>
      <c r="I396" t="s">
        <v>365</v>
      </c>
      <c r="J396" s="1"/>
      <c r="K396" t="s">
        <v>408</v>
      </c>
      <c r="L396" t="s">
        <v>424</v>
      </c>
      <c r="M396" t="s">
        <v>216</v>
      </c>
    </row>
    <row r="397" spans="1:13" x14ac:dyDescent="0.25">
      <c r="A397">
        <v>14</v>
      </c>
      <c r="B397" t="s">
        <v>219</v>
      </c>
      <c r="C397" s="17">
        <v>45262</v>
      </c>
      <c r="D397" s="18">
        <v>0.75</v>
      </c>
      <c r="E397" t="s">
        <v>372</v>
      </c>
      <c r="F397">
        <v>2</v>
      </c>
      <c r="G397" t="s">
        <v>228</v>
      </c>
      <c r="H397">
        <v>0.6</v>
      </c>
      <c r="I397" t="s">
        <v>364</v>
      </c>
      <c r="J397" s="1"/>
      <c r="K397" t="s">
        <v>412</v>
      </c>
      <c r="L397" t="s">
        <v>415</v>
      </c>
      <c r="M397" t="s">
        <v>216</v>
      </c>
    </row>
    <row r="398" spans="1:13" x14ac:dyDescent="0.25">
      <c r="A398">
        <v>14</v>
      </c>
      <c r="B398" t="s">
        <v>219</v>
      </c>
      <c r="C398" s="17">
        <v>45262</v>
      </c>
      <c r="D398" s="18">
        <v>0.86458333333333337</v>
      </c>
      <c r="E398" t="s">
        <v>374</v>
      </c>
      <c r="F398">
        <v>1.2</v>
      </c>
      <c r="G398" t="s">
        <v>229</v>
      </c>
      <c r="H398">
        <v>0.7</v>
      </c>
      <c r="I398" t="s">
        <v>367</v>
      </c>
      <c r="J398" s="1"/>
      <c r="K398" t="s">
        <v>406</v>
      </c>
      <c r="L398" t="s">
        <v>411</v>
      </c>
      <c r="M398" t="s">
        <v>216</v>
      </c>
    </row>
    <row r="399" spans="1:13" x14ac:dyDescent="0.25">
      <c r="A399">
        <v>14</v>
      </c>
      <c r="B399" t="s">
        <v>225</v>
      </c>
      <c r="C399" s="17">
        <v>45263</v>
      </c>
      <c r="D399" s="18">
        <v>0.52083333333333337</v>
      </c>
      <c r="E399" t="s">
        <v>373</v>
      </c>
      <c r="F399">
        <v>1.5</v>
      </c>
      <c r="G399" t="s">
        <v>223</v>
      </c>
      <c r="H399">
        <v>1.2</v>
      </c>
      <c r="I399" t="s">
        <v>363</v>
      </c>
      <c r="J399" s="1"/>
      <c r="K399" t="s">
        <v>414</v>
      </c>
      <c r="L399" t="s">
        <v>426</v>
      </c>
      <c r="M399" t="s">
        <v>216</v>
      </c>
    </row>
    <row r="400" spans="1:13" x14ac:dyDescent="0.25">
      <c r="A400">
        <v>14</v>
      </c>
      <c r="B400" t="s">
        <v>225</v>
      </c>
      <c r="C400" s="17">
        <v>45263</v>
      </c>
      <c r="D400" s="18">
        <v>0.625</v>
      </c>
      <c r="E400" t="s">
        <v>381</v>
      </c>
      <c r="F400">
        <v>1.9</v>
      </c>
      <c r="G400" t="s">
        <v>242</v>
      </c>
      <c r="H400">
        <v>1.3</v>
      </c>
      <c r="I400" t="s">
        <v>369</v>
      </c>
      <c r="J400" s="1"/>
      <c r="K400" t="s">
        <v>416</v>
      </c>
      <c r="L400" t="s">
        <v>444</v>
      </c>
      <c r="M400" t="s">
        <v>216</v>
      </c>
    </row>
    <row r="401" spans="1:13" x14ac:dyDescent="0.25">
      <c r="A401">
        <v>14</v>
      </c>
      <c r="B401" t="s">
        <v>225</v>
      </c>
      <c r="C401" s="17">
        <v>45263</v>
      </c>
      <c r="D401" s="18">
        <v>0.625</v>
      </c>
      <c r="E401" t="s">
        <v>366</v>
      </c>
      <c r="F401">
        <v>2.5</v>
      </c>
      <c r="G401" t="s">
        <v>233</v>
      </c>
      <c r="H401">
        <v>0.8</v>
      </c>
      <c r="I401" t="s">
        <v>378</v>
      </c>
      <c r="J401" s="1"/>
      <c r="K401" t="s">
        <v>430</v>
      </c>
      <c r="L401" t="s">
        <v>455</v>
      </c>
      <c r="M401" t="s">
        <v>216</v>
      </c>
    </row>
    <row r="402" spans="1:13" x14ac:dyDescent="0.25">
      <c r="A402">
        <v>14</v>
      </c>
      <c r="B402" t="s">
        <v>225</v>
      </c>
      <c r="C402" s="17">
        <v>45263</v>
      </c>
      <c r="D402" s="18">
        <v>0.75</v>
      </c>
      <c r="E402" t="s">
        <v>379</v>
      </c>
      <c r="F402">
        <v>0.8</v>
      </c>
      <c r="G402" t="s">
        <v>237</v>
      </c>
      <c r="H402">
        <v>2.2999999999999998</v>
      </c>
      <c r="I402" t="s">
        <v>377</v>
      </c>
      <c r="J402" s="1"/>
      <c r="K402" t="s">
        <v>410</v>
      </c>
      <c r="L402" t="s">
        <v>403</v>
      </c>
      <c r="M402" t="s">
        <v>216</v>
      </c>
    </row>
    <row r="403" spans="1:13" x14ac:dyDescent="0.25">
      <c r="A403">
        <v>14</v>
      </c>
      <c r="B403" t="s">
        <v>225</v>
      </c>
      <c r="C403" s="17">
        <v>45263</v>
      </c>
      <c r="D403" s="18">
        <v>0.86458333333333337</v>
      </c>
      <c r="E403" t="s">
        <v>376</v>
      </c>
      <c r="F403">
        <v>0.6</v>
      </c>
      <c r="G403" t="s">
        <v>218</v>
      </c>
      <c r="H403">
        <v>2.7</v>
      </c>
      <c r="I403" t="s">
        <v>370</v>
      </c>
      <c r="J403" s="1"/>
      <c r="K403" t="s">
        <v>432</v>
      </c>
      <c r="L403" t="s">
        <v>436</v>
      </c>
      <c r="M403" t="s">
        <v>216</v>
      </c>
    </row>
    <row r="404" spans="1:13" x14ac:dyDescent="0.25">
      <c r="A404">
        <v>14</v>
      </c>
      <c r="B404" t="s">
        <v>227</v>
      </c>
      <c r="C404" s="17">
        <v>45264</v>
      </c>
      <c r="D404" s="18">
        <v>0.86458333333333337</v>
      </c>
      <c r="E404" t="s">
        <v>380</v>
      </c>
      <c r="F404">
        <v>1.7</v>
      </c>
      <c r="G404" t="s">
        <v>233</v>
      </c>
      <c r="H404">
        <v>0.5</v>
      </c>
      <c r="I404" t="s">
        <v>362</v>
      </c>
      <c r="J404" s="1"/>
      <c r="K404" t="s">
        <v>418</v>
      </c>
      <c r="L404" t="s">
        <v>439</v>
      </c>
      <c r="M404" t="s">
        <v>216</v>
      </c>
    </row>
    <row r="405" spans="1:13" x14ac:dyDescent="0.25">
      <c r="C405" s="17"/>
      <c r="D405" s="18"/>
      <c r="J405" s="1"/>
    </row>
    <row r="406" spans="1:13" x14ac:dyDescent="0.25">
      <c r="A406">
        <v>15</v>
      </c>
      <c r="B406" t="s">
        <v>217</v>
      </c>
      <c r="C406" s="17">
        <v>45268</v>
      </c>
      <c r="D406" s="18">
        <v>0.86458333333333337</v>
      </c>
      <c r="E406" t="s">
        <v>371</v>
      </c>
      <c r="F406">
        <v>0.9</v>
      </c>
      <c r="G406" t="s">
        <v>228</v>
      </c>
      <c r="H406">
        <v>1.2</v>
      </c>
      <c r="I406" t="s">
        <v>376</v>
      </c>
      <c r="K406" t="s">
        <v>428</v>
      </c>
      <c r="L406" t="s">
        <v>440</v>
      </c>
      <c r="M406" t="s">
        <v>216</v>
      </c>
    </row>
    <row r="407" spans="1:13" x14ac:dyDescent="0.25">
      <c r="A407">
        <v>15</v>
      </c>
      <c r="B407" t="s">
        <v>219</v>
      </c>
      <c r="C407" s="17">
        <v>45269</v>
      </c>
      <c r="D407" s="18">
        <v>0.625</v>
      </c>
      <c r="E407" t="s">
        <v>369</v>
      </c>
      <c r="F407">
        <v>1</v>
      </c>
      <c r="G407" t="s">
        <v>223</v>
      </c>
      <c r="H407">
        <v>1</v>
      </c>
      <c r="I407" t="s">
        <v>372</v>
      </c>
      <c r="J407" s="1"/>
      <c r="K407" t="s">
        <v>425</v>
      </c>
      <c r="L407" t="s">
        <v>409</v>
      </c>
      <c r="M407" t="s">
        <v>216</v>
      </c>
    </row>
    <row r="408" spans="1:13" x14ac:dyDescent="0.25">
      <c r="A408">
        <v>15</v>
      </c>
      <c r="B408" t="s">
        <v>219</v>
      </c>
      <c r="C408" s="17">
        <v>45269</v>
      </c>
      <c r="D408" s="18">
        <v>0.75</v>
      </c>
      <c r="E408" t="s">
        <v>362</v>
      </c>
      <c r="F408">
        <v>3.3</v>
      </c>
      <c r="G408" t="s">
        <v>235</v>
      </c>
      <c r="H408">
        <v>1.5</v>
      </c>
      <c r="I408" t="s">
        <v>374</v>
      </c>
      <c r="J408" s="1"/>
      <c r="K408" t="s">
        <v>442</v>
      </c>
      <c r="L408" t="s">
        <v>449</v>
      </c>
      <c r="M408" t="s">
        <v>216</v>
      </c>
    </row>
    <row r="409" spans="1:13" x14ac:dyDescent="0.25">
      <c r="A409">
        <v>15</v>
      </c>
      <c r="B409" t="s">
        <v>219</v>
      </c>
      <c r="C409" s="17">
        <v>45269</v>
      </c>
      <c r="D409" s="18">
        <v>0.86458333333333337</v>
      </c>
      <c r="E409" t="s">
        <v>370</v>
      </c>
      <c r="F409">
        <v>3.5</v>
      </c>
      <c r="G409" t="s">
        <v>232</v>
      </c>
      <c r="H409">
        <v>0.8</v>
      </c>
      <c r="I409" t="s">
        <v>381</v>
      </c>
      <c r="J409" s="1"/>
      <c r="K409" t="s">
        <v>406</v>
      </c>
      <c r="L409" t="s">
        <v>429</v>
      </c>
      <c r="M409" t="s">
        <v>216</v>
      </c>
    </row>
    <row r="410" spans="1:13" x14ac:dyDescent="0.25">
      <c r="A410">
        <v>15</v>
      </c>
      <c r="B410" t="s">
        <v>225</v>
      </c>
      <c r="C410" s="17">
        <v>45270</v>
      </c>
      <c r="D410" s="18">
        <v>0.52083333333333337</v>
      </c>
      <c r="E410" t="s">
        <v>367</v>
      </c>
      <c r="F410">
        <v>0.8</v>
      </c>
      <c r="G410" t="s">
        <v>238</v>
      </c>
      <c r="H410">
        <v>1.2</v>
      </c>
      <c r="I410" t="s">
        <v>380</v>
      </c>
      <c r="J410" s="1"/>
      <c r="K410" t="s">
        <v>402</v>
      </c>
      <c r="L410" t="s">
        <v>405</v>
      </c>
      <c r="M410" t="s">
        <v>216</v>
      </c>
    </row>
    <row r="411" spans="1:13" x14ac:dyDescent="0.25">
      <c r="A411">
        <v>15</v>
      </c>
      <c r="B411" t="s">
        <v>225</v>
      </c>
      <c r="C411" s="17">
        <v>45270</v>
      </c>
      <c r="D411" s="18">
        <v>0.625</v>
      </c>
      <c r="E411" t="s">
        <v>375</v>
      </c>
      <c r="F411">
        <v>0.4</v>
      </c>
      <c r="G411" t="s">
        <v>228</v>
      </c>
      <c r="H411">
        <v>1.4</v>
      </c>
      <c r="I411" t="s">
        <v>368</v>
      </c>
      <c r="J411" s="1"/>
      <c r="K411" t="s">
        <v>423</v>
      </c>
      <c r="L411" t="s">
        <v>456</v>
      </c>
      <c r="M411" t="s">
        <v>216</v>
      </c>
    </row>
    <row r="412" spans="1:13" x14ac:dyDescent="0.25">
      <c r="A412">
        <v>15</v>
      </c>
      <c r="B412" t="s">
        <v>225</v>
      </c>
      <c r="C412" s="17">
        <v>45270</v>
      </c>
      <c r="D412" s="18">
        <v>0.75</v>
      </c>
      <c r="E412" t="s">
        <v>378</v>
      </c>
      <c r="F412">
        <v>0.5</v>
      </c>
      <c r="G412" t="s">
        <v>237</v>
      </c>
      <c r="H412">
        <v>2.1</v>
      </c>
      <c r="I412" t="s">
        <v>363</v>
      </c>
      <c r="J412" s="1"/>
      <c r="K412" t="s">
        <v>435</v>
      </c>
      <c r="L412" t="s">
        <v>445</v>
      </c>
      <c r="M412" t="s">
        <v>216</v>
      </c>
    </row>
    <row r="413" spans="1:13" x14ac:dyDescent="0.25">
      <c r="A413">
        <v>15</v>
      </c>
      <c r="B413" t="s">
        <v>225</v>
      </c>
      <c r="C413" s="17">
        <v>45270</v>
      </c>
      <c r="D413" s="18">
        <v>0.86458333333333337</v>
      </c>
      <c r="E413" t="s">
        <v>377</v>
      </c>
      <c r="F413">
        <v>0.7</v>
      </c>
      <c r="G413" t="s">
        <v>223</v>
      </c>
      <c r="H413">
        <v>1.5</v>
      </c>
      <c r="I413" t="s">
        <v>366</v>
      </c>
      <c r="J413" s="1"/>
      <c r="K413" t="s">
        <v>412</v>
      </c>
      <c r="L413" t="s">
        <v>417</v>
      </c>
      <c r="M413" t="s">
        <v>216</v>
      </c>
    </row>
    <row r="414" spans="1:13" x14ac:dyDescent="0.25">
      <c r="A414">
        <v>15</v>
      </c>
      <c r="B414" t="s">
        <v>227</v>
      </c>
      <c r="C414" s="17">
        <v>45271</v>
      </c>
      <c r="D414" s="18">
        <v>0.77083333333333337</v>
      </c>
      <c r="E414" t="s">
        <v>365</v>
      </c>
      <c r="F414">
        <v>1.4</v>
      </c>
      <c r="G414" t="s">
        <v>223</v>
      </c>
      <c r="H414">
        <v>0.8</v>
      </c>
      <c r="I414" t="s">
        <v>373</v>
      </c>
      <c r="J414" s="1"/>
      <c r="K414" t="s">
        <v>404</v>
      </c>
      <c r="L414" t="s">
        <v>407</v>
      </c>
      <c r="M414" t="s">
        <v>216</v>
      </c>
    </row>
    <row r="415" spans="1:13" x14ac:dyDescent="0.25">
      <c r="A415">
        <v>15</v>
      </c>
      <c r="B415" t="s">
        <v>227</v>
      </c>
      <c r="C415" s="17">
        <v>45271</v>
      </c>
      <c r="D415" s="18">
        <v>0.86458333333333337</v>
      </c>
      <c r="E415" t="s">
        <v>364</v>
      </c>
      <c r="F415">
        <v>1.1000000000000001</v>
      </c>
      <c r="G415" t="s">
        <v>220</v>
      </c>
      <c r="H415">
        <v>0.8</v>
      </c>
      <c r="I415" t="s">
        <v>379</v>
      </c>
      <c r="J415" s="1"/>
      <c r="K415" t="s">
        <v>437</v>
      </c>
      <c r="L415" t="s">
        <v>427</v>
      </c>
      <c r="M415" t="s">
        <v>216</v>
      </c>
    </row>
    <row r="416" spans="1:13" x14ac:dyDescent="0.25">
      <c r="C416" s="17"/>
      <c r="D416" s="18"/>
      <c r="J416" s="1"/>
    </row>
    <row r="417" spans="1:13" x14ac:dyDescent="0.25">
      <c r="A417">
        <v>16</v>
      </c>
      <c r="B417" t="s">
        <v>217</v>
      </c>
      <c r="C417" s="17">
        <v>45275</v>
      </c>
      <c r="D417" s="18">
        <v>0.86458333333333337</v>
      </c>
      <c r="E417" t="s">
        <v>368</v>
      </c>
      <c r="F417">
        <v>0.8</v>
      </c>
      <c r="G417" t="s">
        <v>223</v>
      </c>
      <c r="H417">
        <v>1.7</v>
      </c>
      <c r="I417" t="s">
        <v>371</v>
      </c>
      <c r="K417" t="s">
        <v>408</v>
      </c>
      <c r="L417" t="s">
        <v>436</v>
      </c>
      <c r="M417" t="s">
        <v>216</v>
      </c>
    </row>
    <row r="418" spans="1:13" x14ac:dyDescent="0.25">
      <c r="A418">
        <v>16</v>
      </c>
      <c r="B418" t="s">
        <v>219</v>
      </c>
      <c r="C418" s="17">
        <v>45276</v>
      </c>
      <c r="D418" s="18">
        <v>0.625</v>
      </c>
      <c r="E418" t="s">
        <v>373</v>
      </c>
      <c r="F418">
        <v>0.7</v>
      </c>
      <c r="G418" t="s">
        <v>220</v>
      </c>
      <c r="H418">
        <v>1.7</v>
      </c>
      <c r="I418" t="s">
        <v>367</v>
      </c>
      <c r="J418" s="1"/>
      <c r="K418" t="s">
        <v>414</v>
      </c>
      <c r="L418" t="s">
        <v>454</v>
      </c>
      <c r="M418" t="s">
        <v>216</v>
      </c>
    </row>
    <row r="419" spans="1:13" x14ac:dyDescent="0.25">
      <c r="A419">
        <v>16</v>
      </c>
      <c r="B419" t="s">
        <v>219</v>
      </c>
      <c r="C419" s="17">
        <v>45276</v>
      </c>
      <c r="D419" s="18">
        <v>0.75</v>
      </c>
      <c r="E419" t="s">
        <v>376</v>
      </c>
      <c r="F419">
        <v>1.8</v>
      </c>
      <c r="G419" t="s">
        <v>220</v>
      </c>
      <c r="H419">
        <v>1.1000000000000001</v>
      </c>
      <c r="I419" t="s">
        <v>364</v>
      </c>
      <c r="J419" s="1"/>
      <c r="K419" t="s">
        <v>432</v>
      </c>
      <c r="L419" t="s">
        <v>403</v>
      </c>
      <c r="M419" t="s">
        <v>216</v>
      </c>
    </row>
    <row r="420" spans="1:13" x14ac:dyDescent="0.25">
      <c r="A420">
        <v>16</v>
      </c>
      <c r="B420" t="s">
        <v>219</v>
      </c>
      <c r="C420" s="17">
        <v>45276</v>
      </c>
      <c r="D420" s="18">
        <v>0.86458333333333337</v>
      </c>
      <c r="E420" t="s">
        <v>380</v>
      </c>
      <c r="F420">
        <v>1.1000000000000001</v>
      </c>
      <c r="G420" t="s">
        <v>228</v>
      </c>
      <c r="H420">
        <v>0.3</v>
      </c>
      <c r="I420" t="s">
        <v>365</v>
      </c>
      <c r="J420" s="1"/>
      <c r="K420" t="s">
        <v>418</v>
      </c>
      <c r="L420" t="s">
        <v>434</v>
      </c>
      <c r="M420" t="s">
        <v>216</v>
      </c>
    </row>
    <row r="421" spans="1:13" x14ac:dyDescent="0.25">
      <c r="A421">
        <v>16</v>
      </c>
      <c r="B421" t="s">
        <v>225</v>
      </c>
      <c r="C421" s="17">
        <v>45277</v>
      </c>
      <c r="D421" s="18">
        <v>0.52083333333333337</v>
      </c>
      <c r="E421" t="s">
        <v>374</v>
      </c>
      <c r="F421">
        <v>2</v>
      </c>
      <c r="G421" t="s">
        <v>233</v>
      </c>
      <c r="H421">
        <v>1.5</v>
      </c>
      <c r="I421" t="s">
        <v>375</v>
      </c>
      <c r="J421" s="1"/>
      <c r="K421" t="s">
        <v>406</v>
      </c>
      <c r="L421" t="s">
        <v>424</v>
      </c>
      <c r="M421" t="s">
        <v>216</v>
      </c>
    </row>
    <row r="422" spans="1:13" x14ac:dyDescent="0.25">
      <c r="A422">
        <v>16</v>
      </c>
      <c r="B422" t="s">
        <v>225</v>
      </c>
      <c r="C422" s="17">
        <v>45277</v>
      </c>
      <c r="D422" s="18">
        <v>0.625</v>
      </c>
      <c r="E422" t="s">
        <v>366</v>
      </c>
      <c r="F422">
        <v>0.5</v>
      </c>
      <c r="G422" t="s">
        <v>228</v>
      </c>
      <c r="H422">
        <v>2.5</v>
      </c>
      <c r="I422" t="s">
        <v>369</v>
      </c>
      <c r="J422" s="1"/>
      <c r="K422" t="s">
        <v>430</v>
      </c>
      <c r="L422" t="s">
        <v>431</v>
      </c>
      <c r="M422" t="s">
        <v>216</v>
      </c>
    </row>
    <row r="423" spans="1:13" x14ac:dyDescent="0.25">
      <c r="A423">
        <v>16</v>
      </c>
      <c r="B423" t="s">
        <v>225</v>
      </c>
      <c r="C423" s="17">
        <v>45277</v>
      </c>
      <c r="D423" s="18">
        <v>0.625</v>
      </c>
      <c r="E423" t="s">
        <v>381</v>
      </c>
      <c r="F423">
        <v>0.8</v>
      </c>
      <c r="G423" t="s">
        <v>226</v>
      </c>
      <c r="H423">
        <v>3</v>
      </c>
      <c r="I423" t="s">
        <v>379</v>
      </c>
      <c r="K423" t="s">
        <v>416</v>
      </c>
      <c r="L423" t="s">
        <v>451</v>
      </c>
      <c r="M423" t="s">
        <v>216</v>
      </c>
    </row>
    <row r="424" spans="1:13" x14ac:dyDescent="0.25">
      <c r="A424">
        <v>16</v>
      </c>
      <c r="B424" t="s">
        <v>225</v>
      </c>
      <c r="C424" s="17">
        <v>45277</v>
      </c>
      <c r="D424" s="18">
        <v>0.75</v>
      </c>
      <c r="E424" t="s">
        <v>363</v>
      </c>
      <c r="F424">
        <v>0.5</v>
      </c>
      <c r="G424" t="s">
        <v>231</v>
      </c>
      <c r="H424">
        <v>0.6</v>
      </c>
      <c r="I424" t="s">
        <v>377</v>
      </c>
      <c r="J424" s="1"/>
      <c r="K424" t="s">
        <v>420</v>
      </c>
      <c r="L424" t="s">
        <v>441</v>
      </c>
      <c r="M424" t="s">
        <v>216</v>
      </c>
    </row>
    <row r="425" spans="1:13" x14ac:dyDescent="0.25">
      <c r="A425">
        <v>16</v>
      </c>
      <c r="B425" t="s">
        <v>225</v>
      </c>
      <c r="C425" s="17">
        <v>45277</v>
      </c>
      <c r="D425" s="18">
        <v>0.86458333333333337</v>
      </c>
      <c r="E425" t="s">
        <v>372</v>
      </c>
      <c r="F425">
        <v>1.5</v>
      </c>
      <c r="G425" t="s">
        <v>234</v>
      </c>
      <c r="H425">
        <v>1.6</v>
      </c>
      <c r="I425" t="s">
        <v>370</v>
      </c>
      <c r="J425" s="1"/>
      <c r="K425" t="s">
        <v>412</v>
      </c>
      <c r="L425" t="s">
        <v>444</v>
      </c>
      <c r="M425" t="s">
        <v>216</v>
      </c>
    </row>
    <row r="426" spans="1:13" x14ac:dyDescent="0.25">
      <c r="A426">
        <v>16</v>
      </c>
      <c r="B426" t="s">
        <v>227</v>
      </c>
      <c r="C426" s="17">
        <v>45278</v>
      </c>
      <c r="D426" s="18">
        <v>0.86458333333333337</v>
      </c>
      <c r="E426" t="s">
        <v>362</v>
      </c>
      <c r="F426">
        <v>1.9</v>
      </c>
      <c r="G426" t="s">
        <v>222</v>
      </c>
      <c r="H426">
        <v>1.3</v>
      </c>
      <c r="I426" t="s">
        <v>378</v>
      </c>
      <c r="J426" s="1"/>
      <c r="K426" t="s">
        <v>442</v>
      </c>
      <c r="L426" t="s">
        <v>413</v>
      </c>
      <c r="M426" t="s">
        <v>216</v>
      </c>
    </row>
    <row r="427" spans="1:13" x14ac:dyDescent="0.25">
      <c r="C427" s="17"/>
      <c r="D427" s="18"/>
      <c r="J427" s="1"/>
    </row>
    <row r="428" spans="1:13" x14ac:dyDescent="0.25">
      <c r="A428">
        <v>17</v>
      </c>
      <c r="B428" t="s">
        <v>217</v>
      </c>
      <c r="C428" s="17">
        <v>45282</v>
      </c>
      <c r="D428" s="18">
        <v>0.77083333333333337</v>
      </c>
      <c r="E428" t="s">
        <v>379</v>
      </c>
      <c r="I428" t="s">
        <v>368</v>
      </c>
      <c r="K428" t="s">
        <v>410</v>
      </c>
      <c r="M428" t="s">
        <v>246</v>
      </c>
    </row>
    <row r="429" spans="1:13" x14ac:dyDescent="0.25">
      <c r="A429">
        <v>17</v>
      </c>
      <c r="B429" t="s">
        <v>217</v>
      </c>
      <c r="C429" s="17">
        <v>45282</v>
      </c>
      <c r="D429" s="18">
        <v>0.77083333333333337</v>
      </c>
      <c r="E429" t="s">
        <v>365</v>
      </c>
      <c r="I429" t="s">
        <v>372</v>
      </c>
      <c r="J429" s="1"/>
      <c r="K429" t="s">
        <v>404</v>
      </c>
      <c r="M429" t="s">
        <v>246</v>
      </c>
    </row>
    <row r="430" spans="1:13" x14ac:dyDescent="0.25">
      <c r="A430">
        <v>17</v>
      </c>
      <c r="B430" t="s">
        <v>217</v>
      </c>
      <c r="C430" s="17">
        <v>45282</v>
      </c>
      <c r="D430" s="18">
        <v>0.86458333333333337</v>
      </c>
      <c r="E430" t="s">
        <v>375</v>
      </c>
      <c r="I430" t="s">
        <v>366</v>
      </c>
      <c r="K430" t="s">
        <v>423</v>
      </c>
      <c r="M430" t="s">
        <v>246</v>
      </c>
    </row>
    <row r="431" spans="1:13" x14ac:dyDescent="0.25">
      <c r="A431">
        <v>17</v>
      </c>
      <c r="B431" t="s">
        <v>217</v>
      </c>
      <c r="C431" s="17">
        <v>45282</v>
      </c>
      <c r="D431" s="18">
        <v>0.86458333333333337</v>
      </c>
      <c r="E431" t="s">
        <v>378</v>
      </c>
      <c r="I431" t="s">
        <v>374</v>
      </c>
      <c r="J431" s="1"/>
      <c r="K431" t="s">
        <v>435</v>
      </c>
      <c r="M431" t="s">
        <v>246</v>
      </c>
    </row>
    <row r="432" spans="1:13" x14ac:dyDescent="0.25">
      <c r="A432">
        <v>17</v>
      </c>
      <c r="B432" t="s">
        <v>219</v>
      </c>
      <c r="C432" s="17">
        <v>45283</v>
      </c>
      <c r="D432" s="18">
        <v>0.52083333333333337</v>
      </c>
      <c r="E432" t="s">
        <v>367</v>
      </c>
      <c r="I432" t="s">
        <v>371</v>
      </c>
      <c r="J432" s="1"/>
      <c r="K432" t="s">
        <v>402</v>
      </c>
      <c r="M432" t="s">
        <v>246</v>
      </c>
    </row>
    <row r="433" spans="1:13" x14ac:dyDescent="0.25">
      <c r="A433">
        <v>17</v>
      </c>
      <c r="B433" t="s">
        <v>219</v>
      </c>
      <c r="C433" s="17">
        <v>45283</v>
      </c>
      <c r="D433" s="18">
        <v>0.625</v>
      </c>
      <c r="E433" t="s">
        <v>380</v>
      </c>
      <c r="I433" t="s">
        <v>381</v>
      </c>
      <c r="J433" s="1"/>
      <c r="K433" t="s">
        <v>418</v>
      </c>
      <c r="M433" t="s">
        <v>246</v>
      </c>
    </row>
    <row r="434" spans="1:13" x14ac:dyDescent="0.25">
      <c r="A434">
        <v>17</v>
      </c>
      <c r="B434" t="s">
        <v>219</v>
      </c>
      <c r="C434" s="17">
        <v>45283</v>
      </c>
      <c r="D434" s="18">
        <v>0.625</v>
      </c>
      <c r="E434" t="s">
        <v>363</v>
      </c>
      <c r="I434" t="s">
        <v>362</v>
      </c>
      <c r="J434" s="1"/>
      <c r="K434" t="s">
        <v>420</v>
      </c>
      <c r="M434" t="s">
        <v>246</v>
      </c>
    </row>
    <row r="435" spans="1:13" x14ac:dyDescent="0.25">
      <c r="A435">
        <v>17</v>
      </c>
      <c r="B435" t="s">
        <v>219</v>
      </c>
      <c r="C435" s="17">
        <v>45283</v>
      </c>
      <c r="D435" s="18">
        <v>0.75</v>
      </c>
      <c r="E435" t="s">
        <v>370</v>
      </c>
      <c r="I435" t="s">
        <v>373</v>
      </c>
      <c r="J435" s="1"/>
      <c r="K435" t="s">
        <v>406</v>
      </c>
      <c r="M435" t="s">
        <v>246</v>
      </c>
    </row>
    <row r="436" spans="1:13" x14ac:dyDescent="0.25">
      <c r="A436">
        <v>17</v>
      </c>
      <c r="B436" t="s">
        <v>219</v>
      </c>
      <c r="C436" s="17">
        <v>45283</v>
      </c>
      <c r="D436" s="18">
        <v>0.75</v>
      </c>
      <c r="E436" t="s">
        <v>369</v>
      </c>
      <c r="I436" t="s">
        <v>364</v>
      </c>
      <c r="J436" s="1"/>
      <c r="K436" t="s">
        <v>425</v>
      </c>
      <c r="M436" t="s">
        <v>246</v>
      </c>
    </row>
    <row r="437" spans="1:13" x14ac:dyDescent="0.25">
      <c r="A437">
        <v>17</v>
      </c>
      <c r="B437" t="s">
        <v>219</v>
      </c>
      <c r="C437" s="17">
        <v>45283</v>
      </c>
      <c r="D437" s="18">
        <v>0.86458333333333337</v>
      </c>
      <c r="E437" t="s">
        <v>377</v>
      </c>
      <c r="I437" t="s">
        <v>376</v>
      </c>
      <c r="J437" s="1"/>
      <c r="K437" t="s">
        <v>412</v>
      </c>
      <c r="M437" t="s">
        <v>246</v>
      </c>
    </row>
    <row r="438" spans="1:13" x14ac:dyDescent="0.25">
      <c r="C438" s="17"/>
      <c r="D438" s="18"/>
      <c r="J438" s="1"/>
    </row>
    <row r="439" spans="1:13" x14ac:dyDescent="0.25">
      <c r="A439">
        <v>18</v>
      </c>
      <c r="B439" t="s">
        <v>217</v>
      </c>
      <c r="C439" s="17">
        <v>45289</v>
      </c>
      <c r="D439" s="18">
        <v>0.77083333333333337</v>
      </c>
      <c r="E439" t="s">
        <v>376</v>
      </c>
      <c r="I439" t="s">
        <v>375</v>
      </c>
      <c r="K439" t="s">
        <v>432</v>
      </c>
      <c r="M439" t="s">
        <v>246</v>
      </c>
    </row>
    <row r="440" spans="1:13" x14ac:dyDescent="0.25">
      <c r="A440">
        <v>18</v>
      </c>
      <c r="B440" t="s">
        <v>217</v>
      </c>
      <c r="C440" s="17">
        <v>45289</v>
      </c>
      <c r="D440" s="18">
        <v>0.77083333333333337</v>
      </c>
      <c r="E440" t="s">
        <v>366</v>
      </c>
      <c r="I440" t="s">
        <v>380</v>
      </c>
      <c r="K440" t="s">
        <v>430</v>
      </c>
      <c r="M440" t="s">
        <v>246</v>
      </c>
    </row>
    <row r="441" spans="1:13" x14ac:dyDescent="0.25">
      <c r="A441">
        <v>18</v>
      </c>
      <c r="B441" t="s">
        <v>217</v>
      </c>
      <c r="C441" s="17">
        <v>45289</v>
      </c>
      <c r="D441" s="18">
        <v>0.86458333333333337</v>
      </c>
      <c r="E441" t="s">
        <v>372</v>
      </c>
      <c r="I441" t="s">
        <v>367</v>
      </c>
      <c r="K441" t="s">
        <v>412</v>
      </c>
      <c r="M441" t="s">
        <v>246</v>
      </c>
    </row>
    <row r="442" spans="1:13" x14ac:dyDescent="0.25">
      <c r="A442">
        <v>18</v>
      </c>
      <c r="B442" t="s">
        <v>217</v>
      </c>
      <c r="C442" s="17">
        <v>45289</v>
      </c>
      <c r="D442" s="18">
        <v>0.86458333333333337</v>
      </c>
      <c r="E442" t="s">
        <v>368</v>
      </c>
      <c r="I442" t="s">
        <v>370</v>
      </c>
      <c r="K442" t="s">
        <v>408</v>
      </c>
      <c r="M442" t="s">
        <v>246</v>
      </c>
    </row>
    <row r="443" spans="1:13" x14ac:dyDescent="0.25">
      <c r="A443">
        <v>18</v>
      </c>
      <c r="B443" t="s">
        <v>219</v>
      </c>
      <c r="C443" s="17">
        <v>45290</v>
      </c>
      <c r="D443" s="18">
        <v>0.52083333333333337</v>
      </c>
      <c r="E443" t="s">
        <v>362</v>
      </c>
      <c r="I443" t="s">
        <v>373</v>
      </c>
      <c r="K443" t="s">
        <v>442</v>
      </c>
      <c r="M443" t="s">
        <v>246</v>
      </c>
    </row>
    <row r="444" spans="1:13" x14ac:dyDescent="0.25">
      <c r="A444">
        <v>18</v>
      </c>
      <c r="B444" t="s">
        <v>219</v>
      </c>
      <c r="C444" s="17">
        <v>45290</v>
      </c>
      <c r="D444" s="18">
        <v>0.625</v>
      </c>
      <c r="E444" t="s">
        <v>381</v>
      </c>
      <c r="I444" t="s">
        <v>363</v>
      </c>
      <c r="K444" t="s">
        <v>416</v>
      </c>
      <c r="M444" t="s">
        <v>246</v>
      </c>
    </row>
    <row r="445" spans="1:13" x14ac:dyDescent="0.25">
      <c r="A445">
        <v>18</v>
      </c>
      <c r="B445" t="s">
        <v>219</v>
      </c>
      <c r="C445" s="17">
        <v>45290</v>
      </c>
      <c r="D445" s="18">
        <v>0.625</v>
      </c>
      <c r="E445" t="s">
        <v>364</v>
      </c>
      <c r="I445" t="s">
        <v>365</v>
      </c>
      <c r="K445" t="s">
        <v>437</v>
      </c>
      <c r="M445" t="s">
        <v>246</v>
      </c>
    </row>
    <row r="446" spans="1:13" x14ac:dyDescent="0.25">
      <c r="A446">
        <v>18</v>
      </c>
      <c r="B446" t="s">
        <v>219</v>
      </c>
      <c r="C446" s="17">
        <v>45290</v>
      </c>
      <c r="D446" s="18">
        <v>0.75</v>
      </c>
      <c r="E446" t="s">
        <v>374</v>
      </c>
      <c r="I446" t="s">
        <v>379</v>
      </c>
      <c r="K446" t="s">
        <v>406</v>
      </c>
      <c r="M446" t="s">
        <v>246</v>
      </c>
    </row>
    <row r="447" spans="1:13" x14ac:dyDescent="0.25">
      <c r="A447">
        <v>18</v>
      </c>
      <c r="B447" t="s">
        <v>219</v>
      </c>
      <c r="C447" s="17">
        <v>45290</v>
      </c>
      <c r="D447" s="18">
        <v>0.75</v>
      </c>
      <c r="E447" t="s">
        <v>369</v>
      </c>
      <c r="I447" t="s">
        <v>378</v>
      </c>
      <c r="K447" t="s">
        <v>425</v>
      </c>
      <c r="M447" t="s">
        <v>246</v>
      </c>
    </row>
    <row r="448" spans="1:13" x14ac:dyDescent="0.25">
      <c r="A448">
        <v>18</v>
      </c>
      <c r="B448" t="s">
        <v>219</v>
      </c>
      <c r="C448" s="17">
        <v>45290</v>
      </c>
      <c r="D448" s="18">
        <v>0.86458333333333337</v>
      </c>
      <c r="E448" t="s">
        <v>371</v>
      </c>
      <c r="I448" t="s">
        <v>377</v>
      </c>
      <c r="K448" t="s">
        <v>428</v>
      </c>
      <c r="M448" t="s">
        <v>246</v>
      </c>
    </row>
    <row r="449" spans="1:13" x14ac:dyDescent="0.25">
      <c r="C449" s="17"/>
      <c r="D449" s="18"/>
    </row>
    <row r="450" spans="1:13" x14ac:dyDescent="0.25">
      <c r="A450">
        <v>19</v>
      </c>
      <c r="B450" t="s">
        <v>217</v>
      </c>
      <c r="C450" s="17">
        <v>45296</v>
      </c>
      <c r="D450" s="18">
        <v>0.86458333333333337</v>
      </c>
      <c r="E450" t="s">
        <v>363</v>
      </c>
      <c r="I450" t="s">
        <v>368</v>
      </c>
      <c r="K450" t="s">
        <v>420</v>
      </c>
      <c r="M450" t="s">
        <v>246</v>
      </c>
    </row>
    <row r="451" spans="1:13" x14ac:dyDescent="0.25">
      <c r="A451">
        <v>19</v>
      </c>
      <c r="B451" t="s">
        <v>219</v>
      </c>
      <c r="C451" s="17">
        <v>45297</v>
      </c>
      <c r="D451" s="18">
        <v>0.52083333333333337</v>
      </c>
      <c r="E451" t="s">
        <v>370</v>
      </c>
      <c r="I451" t="s">
        <v>369</v>
      </c>
      <c r="K451" t="s">
        <v>406</v>
      </c>
      <c r="M451" t="s">
        <v>246</v>
      </c>
    </row>
    <row r="452" spans="1:13" x14ac:dyDescent="0.25">
      <c r="A452">
        <v>19</v>
      </c>
      <c r="B452" t="s">
        <v>219</v>
      </c>
      <c r="C452" s="17">
        <v>45297</v>
      </c>
      <c r="D452" s="18">
        <v>0.625</v>
      </c>
      <c r="E452" t="s">
        <v>367</v>
      </c>
      <c r="I452" t="s">
        <v>375</v>
      </c>
      <c r="K452" t="s">
        <v>402</v>
      </c>
      <c r="M452" t="s">
        <v>246</v>
      </c>
    </row>
    <row r="453" spans="1:13" x14ac:dyDescent="0.25">
      <c r="A453">
        <v>19</v>
      </c>
      <c r="B453" t="s">
        <v>219</v>
      </c>
      <c r="C453" s="17">
        <v>45297</v>
      </c>
      <c r="D453" s="18">
        <v>0.75</v>
      </c>
      <c r="E453" t="s">
        <v>373</v>
      </c>
      <c r="I453" t="s">
        <v>364</v>
      </c>
      <c r="K453" t="s">
        <v>414</v>
      </c>
      <c r="M453" t="s">
        <v>246</v>
      </c>
    </row>
    <row r="454" spans="1:13" x14ac:dyDescent="0.25">
      <c r="A454">
        <v>19</v>
      </c>
      <c r="B454" t="s">
        <v>219</v>
      </c>
      <c r="C454" s="17">
        <v>45297</v>
      </c>
      <c r="D454" s="18">
        <v>0.86458333333333337</v>
      </c>
      <c r="E454" t="s">
        <v>379</v>
      </c>
      <c r="I454" t="s">
        <v>366</v>
      </c>
      <c r="K454" t="s">
        <v>410</v>
      </c>
      <c r="M454" t="s">
        <v>246</v>
      </c>
    </row>
    <row r="455" spans="1:13" x14ac:dyDescent="0.25">
      <c r="A455">
        <v>19</v>
      </c>
      <c r="B455" t="s">
        <v>225</v>
      </c>
      <c r="C455" s="17">
        <v>45298</v>
      </c>
      <c r="D455" s="18">
        <v>0.52083333333333337</v>
      </c>
      <c r="E455" t="s">
        <v>365</v>
      </c>
      <c r="I455" t="s">
        <v>374</v>
      </c>
      <c r="K455" t="s">
        <v>404</v>
      </c>
      <c r="M455" t="s">
        <v>246</v>
      </c>
    </row>
    <row r="456" spans="1:13" x14ac:dyDescent="0.25">
      <c r="A456">
        <v>19</v>
      </c>
      <c r="B456" t="s">
        <v>225</v>
      </c>
      <c r="C456" s="17">
        <v>45298</v>
      </c>
      <c r="D456" s="18">
        <v>0.625</v>
      </c>
      <c r="E456" t="s">
        <v>381</v>
      </c>
      <c r="I456" t="s">
        <v>372</v>
      </c>
      <c r="K456" t="s">
        <v>416</v>
      </c>
      <c r="M456" t="s">
        <v>246</v>
      </c>
    </row>
    <row r="457" spans="1:13" x14ac:dyDescent="0.25">
      <c r="A457">
        <v>19</v>
      </c>
      <c r="B457" t="s">
        <v>225</v>
      </c>
      <c r="C457" s="17">
        <v>45298</v>
      </c>
      <c r="D457" s="18">
        <v>0.625</v>
      </c>
      <c r="E457" t="s">
        <v>380</v>
      </c>
      <c r="I457" t="s">
        <v>376</v>
      </c>
      <c r="K457" t="s">
        <v>418</v>
      </c>
      <c r="M457" t="s">
        <v>246</v>
      </c>
    </row>
    <row r="458" spans="1:13" x14ac:dyDescent="0.25">
      <c r="A458">
        <v>19</v>
      </c>
      <c r="B458" t="s">
        <v>225</v>
      </c>
      <c r="C458" s="17">
        <v>45298</v>
      </c>
      <c r="D458" s="18">
        <v>0.75</v>
      </c>
      <c r="E458" t="s">
        <v>378</v>
      </c>
      <c r="I458" t="s">
        <v>371</v>
      </c>
      <c r="K458" t="s">
        <v>435</v>
      </c>
      <c r="M458" t="s">
        <v>246</v>
      </c>
    </row>
    <row r="459" spans="1:13" x14ac:dyDescent="0.25">
      <c r="A459">
        <v>19</v>
      </c>
      <c r="B459" t="s">
        <v>225</v>
      </c>
      <c r="C459" s="17">
        <v>45298</v>
      </c>
      <c r="D459" s="18">
        <v>0.86458333333333337</v>
      </c>
      <c r="E459" t="s">
        <v>377</v>
      </c>
      <c r="I459" t="s">
        <v>362</v>
      </c>
      <c r="K459" t="s">
        <v>412</v>
      </c>
      <c r="M459" t="s">
        <v>246</v>
      </c>
    </row>
    <row r="460" spans="1:13" x14ac:dyDescent="0.25">
      <c r="C460" s="17"/>
      <c r="D460" s="18"/>
    </row>
    <row r="461" spans="1:13" x14ac:dyDescent="0.25">
      <c r="A461">
        <v>20</v>
      </c>
      <c r="B461" t="s">
        <v>225</v>
      </c>
      <c r="C461" s="17">
        <v>45305</v>
      </c>
      <c r="E461" t="s">
        <v>369</v>
      </c>
      <c r="I461" t="s">
        <v>365</v>
      </c>
      <c r="K461" t="s">
        <v>425</v>
      </c>
      <c r="M461" t="s">
        <v>246</v>
      </c>
    </row>
    <row r="462" spans="1:13" x14ac:dyDescent="0.25">
      <c r="A462">
        <v>20</v>
      </c>
      <c r="B462" t="s">
        <v>225</v>
      </c>
      <c r="C462" s="17">
        <v>45305</v>
      </c>
      <c r="D462" s="18"/>
      <c r="E462" t="s">
        <v>374</v>
      </c>
      <c r="I462" t="s">
        <v>377</v>
      </c>
      <c r="K462" t="s">
        <v>406</v>
      </c>
      <c r="M462" t="s">
        <v>246</v>
      </c>
    </row>
    <row r="463" spans="1:13" x14ac:dyDescent="0.25">
      <c r="A463">
        <v>20</v>
      </c>
      <c r="B463" t="s">
        <v>225</v>
      </c>
      <c r="C463" s="17">
        <v>45305</v>
      </c>
      <c r="D463" s="18"/>
      <c r="E463" t="s">
        <v>376</v>
      </c>
      <c r="I463" t="s">
        <v>378</v>
      </c>
      <c r="K463" t="s">
        <v>432</v>
      </c>
      <c r="M463" t="s">
        <v>246</v>
      </c>
    </row>
    <row r="464" spans="1:13" x14ac:dyDescent="0.25">
      <c r="A464">
        <v>20</v>
      </c>
      <c r="B464" t="s">
        <v>225</v>
      </c>
      <c r="C464" s="17">
        <v>45305</v>
      </c>
      <c r="D464" s="18"/>
      <c r="E464" t="s">
        <v>368</v>
      </c>
      <c r="I464" t="s">
        <v>380</v>
      </c>
      <c r="K464" t="s">
        <v>408</v>
      </c>
      <c r="M464" t="s">
        <v>246</v>
      </c>
    </row>
    <row r="465" spans="1:13" x14ac:dyDescent="0.25">
      <c r="A465">
        <v>20</v>
      </c>
      <c r="B465" t="s">
        <v>225</v>
      </c>
      <c r="C465" s="17">
        <v>45305</v>
      </c>
      <c r="D465" s="18"/>
      <c r="E465" t="s">
        <v>364</v>
      </c>
      <c r="I465" t="s">
        <v>363</v>
      </c>
      <c r="K465" t="s">
        <v>437</v>
      </c>
      <c r="M465" t="s">
        <v>246</v>
      </c>
    </row>
    <row r="466" spans="1:13" x14ac:dyDescent="0.25">
      <c r="A466">
        <v>20</v>
      </c>
      <c r="B466" t="s">
        <v>225</v>
      </c>
      <c r="C466" s="17">
        <v>45305</v>
      </c>
      <c r="D466" s="18"/>
      <c r="E466" t="s">
        <v>372</v>
      </c>
      <c r="I466" t="s">
        <v>373</v>
      </c>
      <c r="K466" t="s">
        <v>412</v>
      </c>
      <c r="M466" t="s">
        <v>246</v>
      </c>
    </row>
    <row r="467" spans="1:13" x14ac:dyDescent="0.25">
      <c r="A467">
        <v>20</v>
      </c>
      <c r="B467" t="s">
        <v>225</v>
      </c>
      <c r="C467" s="17">
        <v>45305</v>
      </c>
      <c r="D467" s="18"/>
      <c r="E467" t="s">
        <v>371</v>
      </c>
      <c r="I467" t="s">
        <v>379</v>
      </c>
      <c r="K467" t="s">
        <v>428</v>
      </c>
      <c r="M467" t="s">
        <v>246</v>
      </c>
    </row>
    <row r="468" spans="1:13" x14ac:dyDescent="0.25">
      <c r="A468">
        <v>20</v>
      </c>
      <c r="B468" t="s">
        <v>225</v>
      </c>
      <c r="C468" s="17">
        <v>45305</v>
      </c>
      <c r="D468" s="18"/>
      <c r="E468" t="s">
        <v>366</v>
      </c>
      <c r="I468" t="s">
        <v>381</v>
      </c>
      <c r="K468" t="s">
        <v>430</v>
      </c>
      <c r="M468" t="s">
        <v>246</v>
      </c>
    </row>
    <row r="469" spans="1:13" x14ac:dyDescent="0.25">
      <c r="A469">
        <v>20</v>
      </c>
      <c r="B469" t="s">
        <v>225</v>
      </c>
      <c r="C469" s="17">
        <v>45305</v>
      </c>
      <c r="D469" s="18"/>
      <c r="E469" t="s">
        <v>375</v>
      </c>
      <c r="I469" t="s">
        <v>370</v>
      </c>
      <c r="K469" t="s">
        <v>423</v>
      </c>
      <c r="M469" t="s">
        <v>246</v>
      </c>
    </row>
    <row r="470" spans="1:13" x14ac:dyDescent="0.25">
      <c r="A470">
        <v>20</v>
      </c>
      <c r="B470" t="s">
        <v>225</v>
      </c>
      <c r="C470" s="17">
        <v>45305</v>
      </c>
      <c r="D470" s="18"/>
      <c r="E470" t="s">
        <v>362</v>
      </c>
      <c r="I470" t="s">
        <v>367</v>
      </c>
      <c r="K470" t="s">
        <v>442</v>
      </c>
      <c r="M470" t="s">
        <v>246</v>
      </c>
    </row>
    <row r="471" spans="1:13" x14ac:dyDescent="0.25">
      <c r="C471" s="17"/>
      <c r="D471" s="18"/>
    </row>
    <row r="472" spans="1:13" x14ac:dyDescent="0.25">
      <c r="A472">
        <v>21</v>
      </c>
      <c r="B472" t="s">
        <v>225</v>
      </c>
      <c r="C472" s="17">
        <v>45312</v>
      </c>
      <c r="E472" t="s">
        <v>363</v>
      </c>
      <c r="I472" t="s">
        <v>366</v>
      </c>
      <c r="K472" t="s">
        <v>420</v>
      </c>
      <c r="M472" t="s">
        <v>246</v>
      </c>
    </row>
    <row r="473" spans="1:13" x14ac:dyDescent="0.25">
      <c r="A473">
        <v>21</v>
      </c>
      <c r="B473" t="s">
        <v>225</v>
      </c>
      <c r="C473" s="17">
        <v>45312</v>
      </c>
      <c r="D473" s="18"/>
      <c r="E473" t="s">
        <v>379</v>
      </c>
      <c r="I473" t="s">
        <v>376</v>
      </c>
      <c r="K473" t="s">
        <v>410</v>
      </c>
      <c r="M473" t="s">
        <v>246</v>
      </c>
    </row>
    <row r="474" spans="1:13" x14ac:dyDescent="0.25">
      <c r="A474">
        <v>21</v>
      </c>
      <c r="B474" t="s">
        <v>225</v>
      </c>
      <c r="C474" s="17">
        <v>45312</v>
      </c>
      <c r="D474" s="18"/>
      <c r="E474" t="s">
        <v>377</v>
      </c>
      <c r="I474" t="s">
        <v>369</v>
      </c>
      <c r="K474" t="s">
        <v>412</v>
      </c>
      <c r="M474" t="s">
        <v>246</v>
      </c>
    </row>
    <row r="475" spans="1:13" x14ac:dyDescent="0.25">
      <c r="A475">
        <v>21</v>
      </c>
      <c r="B475" t="s">
        <v>225</v>
      </c>
      <c r="C475" s="17">
        <v>45312</v>
      </c>
      <c r="D475" s="18"/>
      <c r="E475" t="s">
        <v>365</v>
      </c>
      <c r="I475" t="s">
        <v>375</v>
      </c>
      <c r="K475" t="s">
        <v>404</v>
      </c>
      <c r="M475" t="s">
        <v>246</v>
      </c>
    </row>
    <row r="476" spans="1:13" x14ac:dyDescent="0.25">
      <c r="A476">
        <v>21</v>
      </c>
      <c r="B476" t="s">
        <v>225</v>
      </c>
      <c r="C476" s="17">
        <v>45312</v>
      </c>
      <c r="D476" s="18"/>
      <c r="E476" t="s">
        <v>381</v>
      </c>
      <c r="I476" t="s">
        <v>374</v>
      </c>
      <c r="K476" t="s">
        <v>416</v>
      </c>
      <c r="M476" t="s">
        <v>246</v>
      </c>
    </row>
    <row r="477" spans="1:13" x14ac:dyDescent="0.25">
      <c r="A477">
        <v>21</v>
      </c>
      <c r="B477" t="s">
        <v>225</v>
      </c>
      <c r="C477" s="17">
        <v>45312</v>
      </c>
      <c r="D477" s="18"/>
      <c r="E477" t="s">
        <v>373</v>
      </c>
      <c r="I477" t="s">
        <v>371</v>
      </c>
      <c r="K477" t="s">
        <v>414</v>
      </c>
      <c r="M477" t="s">
        <v>246</v>
      </c>
    </row>
    <row r="478" spans="1:13" x14ac:dyDescent="0.25">
      <c r="A478">
        <v>21</v>
      </c>
      <c r="B478" t="s">
        <v>225</v>
      </c>
      <c r="C478" s="17">
        <v>45312</v>
      </c>
      <c r="D478" s="18"/>
      <c r="E478" t="s">
        <v>370</v>
      </c>
      <c r="I478" t="s">
        <v>362</v>
      </c>
      <c r="K478" t="s">
        <v>406</v>
      </c>
      <c r="M478" t="s">
        <v>246</v>
      </c>
    </row>
    <row r="479" spans="1:13" x14ac:dyDescent="0.25">
      <c r="A479">
        <v>21</v>
      </c>
      <c r="B479" t="s">
        <v>225</v>
      </c>
      <c r="C479" s="17">
        <v>45312</v>
      </c>
      <c r="D479" s="18"/>
      <c r="E479" t="s">
        <v>378</v>
      </c>
      <c r="I479" t="s">
        <v>368</v>
      </c>
      <c r="K479" t="s">
        <v>435</v>
      </c>
      <c r="M479" t="s">
        <v>246</v>
      </c>
    </row>
    <row r="480" spans="1:13" x14ac:dyDescent="0.25">
      <c r="A480">
        <v>21</v>
      </c>
      <c r="B480" t="s">
        <v>225</v>
      </c>
      <c r="C480" s="17">
        <v>45312</v>
      </c>
      <c r="D480" s="18"/>
      <c r="E480" t="s">
        <v>367</v>
      </c>
      <c r="I480" t="s">
        <v>364</v>
      </c>
      <c r="K480" t="s">
        <v>402</v>
      </c>
      <c r="M480" t="s">
        <v>246</v>
      </c>
    </row>
    <row r="481" spans="1:13" x14ac:dyDescent="0.25">
      <c r="A481">
        <v>21</v>
      </c>
      <c r="B481" t="s">
        <v>225</v>
      </c>
      <c r="C481" s="17">
        <v>45312</v>
      </c>
      <c r="D481" s="18"/>
      <c r="E481" t="s">
        <v>380</v>
      </c>
      <c r="I481" t="s">
        <v>372</v>
      </c>
      <c r="K481" t="s">
        <v>418</v>
      </c>
      <c r="M481" t="s">
        <v>246</v>
      </c>
    </row>
    <row r="482" spans="1:13" x14ac:dyDescent="0.25">
      <c r="C482" s="17"/>
      <c r="D482" s="18"/>
    </row>
    <row r="483" spans="1:13" x14ac:dyDescent="0.25">
      <c r="A483">
        <v>22</v>
      </c>
      <c r="B483" t="s">
        <v>225</v>
      </c>
      <c r="C483" s="17">
        <v>45319</v>
      </c>
      <c r="E483" t="s">
        <v>374</v>
      </c>
      <c r="I483" t="s">
        <v>363</v>
      </c>
      <c r="K483" t="s">
        <v>406</v>
      </c>
      <c r="M483" t="s">
        <v>246</v>
      </c>
    </row>
    <row r="484" spans="1:13" x14ac:dyDescent="0.25">
      <c r="A484">
        <v>22</v>
      </c>
      <c r="B484" t="s">
        <v>225</v>
      </c>
      <c r="C484" s="17">
        <v>45319</v>
      </c>
      <c r="D484" s="18"/>
      <c r="E484" t="s">
        <v>366</v>
      </c>
      <c r="I484" t="s">
        <v>370</v>
      </c>
      <c r="K484" t="s">
        <v>430</v>
      </c>
      <c r="M484" t="s">
        <v>246</v>
      </c>
    </row>
    <row r="485" spans="1:13" x14ac:dyDescent="0.25">
      <c r="A485">
        <v>22</v>
      </c>
      <c r="B485" t="s">
        <v>225</v>
      </c>
      <c r="C485" s="17">
        <v>45319</v>
      </c>
      <c r="D485" s="18"/>
      <c r="E485" t="s">
        <v>375</v>
      </c>
      <c r="I485" t="s">
        <v>379</v>
      </c>
      <c r="K485" t="s">
        <v>423</v>
      </c>
      <c r="M485" t="s">
        <v>246</v>
      </c>
    </row>
    <row r="486" spans="1:13" x14ac:dyDescent="0.25">
      <c r="A486">
        <v>22</v>
      </c>
      <c r="B486" t="s">
        <v>225</v>
      </c>
      <c r="C486" s="17">
        <v>45319</v>
      </c>
      <c r="D486" s="18"/>
      <c r="E486" t="s">
        <v>369</v>
      </c>
      <c r="I486" t="s">
        <v>367</v>
      </c>
      <c r="K486" t="s">
        <v>425</v>
      </c>
      <c r="M486" t="s">
        <v>246</v>
      </c>
    </row>
    <row r="487" spans="1:13" x14ac:dyDescent="0.25">
      <c r="A487">
        <v>22</v>
      </c>
      <c r="B487" t="s">
        <v>225</v>
      </c>
      <c r="C487" s="17">
        <v>45319</v>
      </c>
      <c r="D487" s="18"/>
      <c r="E487" t="s">
        <v>372</v>
      </c>
      <c r="I487" t="s">
        <v>376</v>
      </c>
      <c r="K487" t="s">
        <v>412</v>
      </c>
      <c r="M487" t="s">
        <v>246</v>
      </c>
    </row>
    <row r="488" spans="1:13" x14ac:dyDescent="0.25">
      <c r="A488">
        <v>22</v>
      </c>
      <c r="B488" t="s">
        <v>225</v>
      </c>
      <c r="C488" s="17">
        <v>45319</v>
      </c>
      <c r="D488" s="18"/>
      <c r="E488" t="s">
        <v>368</v>
      </c>
      <c r="I488" t="s">
        <v>373</v>
      </c>
      <c r="K488" t="s">
        <v>408</v>
      </c>
      <c r="M488" t="s">
        <v>246</v>
      </c>
    </row>
    <row r="489" spans="1:13" x14ac:dyDescent="0.25">
      <c r="A489">
        <v>22</v>
      </c>
      <c r="B489" t="s">
        <v>225</v>
      </c>
      <c r="C489" s="17">
        <v>45319</v>
      </c>
      <c r="D489" s="18"/>
      <c r="E489" t="s">
        <v>362</v>
      </c>
      <c r="I489" t="s">
        <v>381</v>
      </c>
      <c r="K489" t="s">
        <v>442</v>
      </c>
      <c r="M489" t="s">
        <v>246</v>
      </c>
    </row>
    <row r="490" spans="1:13" x14ac:dyDescent="0.25">
      <c r="A490">
        <v>22</v>
      </c>
      <c r="B490" t="s">
        <v>225</v>
      </c>
      <c r="C490" s="17">
        <v>45319</v>
      </c>
      <c r="D490" s="18"/>
      <c r="E490" t="s">
        <v>364</v>
      </c>
      <c r="I490" t="s">
        <v>380</v>
      </c>
      <c r="K490" t="s">
        <v>437</v>
      </c>
      <c r="M490" t="s">
        <v>246</v>
      </c>
    </row>
    <row r="491" spans="1:13" x14ac:dyDescent="0.25">
      <c r="A491">
        <v>22</v>
      </c>
      <c r="B491" t="s">
        <v>225</v>
      </c>
      <c r="C491" s="17">
        <v>45319</v>
      </c>
      <c r="D491" s="18"/>
      <c r="E491" t="s">
        <v>371</v>
      </c>
      <c r="I491" t="s">
        <v>365</v>
      </c>
      <c r="K491" t="s">
        <v>428</v>
      </c>
      <c r="M491" t="s">
        <v>246</v>
      </c>
    </row>
    <row r="492" spans="1:13" x14ac:dyDescent="0.25">
      <c r="A492">
        <v>22</v>
      </c>
      <c r="B492" t="s">
        <v>225</v>
      </c>
      <c r="C492" s="17">
        <v>45319</v>
      </c>
      <c r="D492" s="18"/>
      <c r="E492" t="s">
        <v>378</v>
      </c>
      <c r="I492" t="s">
        <v>377</v>
      </c>
      <c r="K492" t="s">
        <v>435</v>
      </c>
      <c r="M492" t="s">
        <v>246</v>
      </c>
    </row>
    <row r="493" spans="1:13" x14ac:dyDescent="0.25">
      <c r="C493" s="17"/>
      <c r="D493" s="18"/>
    </row>
    <row r="494" spans="1:13" x14ac:dyDescent="0.25">
      <c r="A494">
        <v>23</v>
      </c>
      <c r="B494" t="s">
        <v>225</v>
      </c>
      <c r="C494" s="17">
        <v>45326</v>
      </c>
      <c r="E494" t="s">
        <v>380</v>
      </c>
      <c r="I494" t="s">
        <v>378</v>
      </c>
      <c r="K494" t="s">
        <v>418</v>
      </c>
      <c r="M494" t="s">
        <v>246</v>
      </c>
    </row>
    <row r="495" spans="1:13" x14ac:dyDescent="0.25">
      <c r="A495">
        <v>23</v>
      </c>
      <c r="B495" t="s">
        <v>225</v>
      </c>
      <c r="C495" s="17">
        <v>45326</v>
      </c>
      <c r="E495" t="s">
        <v>367</v>
      </c>
      <c r="I495" t="s">
        <v>374</v>
      </c>
      <c r="K495" t="s">
        <v>402</v>
      </c>
      <c r="M495" t="s">
        <v>246</v>
      </c>
    </row>
    <row r="496" spans="1:13" x14ac:dyDescent="0.25">
      <c r="A496">
        <v>23</v>
      </c>
      <c r="B496" t="s">
        <v>225</v>
      </c>
      <c r="C496" s="17">
        <v>45326</v>
      </c>
      <c r="E496" t="s">
        <v>373</v>
      </c>
      <c r="I496" t="s">
        <v>366</v>
      </c>
      <c r="K496" t="s">
        <v>414</v>
      </c>
      <c r="M496" t="s">
        <v>246</v>
      </c>
    </row>
    <row r="497" spans="1:13" x14ac:dyDescent="0.25">
      <c r="A497">
        <v>23</v>
      </c>
      <c r="B497" t="s">
        <v>225</v>
      </c>
      <c r="C497" s="17">
        <v>45326</v>
      </c>
      <c r="E497" t="s">
        <v>381</v>
      </c>
      <c r="I497" t="s">
        <v>375</v>
      </c>
      <c r="K497" t="s">
        <v>416</v>
      </c>
      <c r="M497" t="s">
        <v>246</v>
      </c>
    </row>
    <row r="498" spans="1:13" x14ac:dyDescent="0.25">
      <c r="A498">
        <v>23</v>
      </c>
      <c r="B498" t="s">
        <v>225</v>
      </c>
      <c r="C498" s="17">
        <v>45326</v>
      </c>
      <c r="E498" t="s">
        <v>363</v>
      </c>
      <c r="I498" t="s">
        <v>379</v>
      </c>
      <c r="K498" t="s">
        <v>420</v>
      </c>
      <c r="M498" t="s">
        <v>246</v>
      </c>
    </row>
    <row r="499" spans="1:13" x14ac:dyDescent="0.25">
      <c r="A499">
        <v>23</v>
      </c>
      <c r="B499" t="s">
        <v>225</v>
      </c>
      <c r="C499" s="17">
        <v>45326</v>
      </c>
      <c r="E499" t="s">
        <v>377</v>
      </c>
      <c r="I499" t="s">
        <v>364</v>
      </c>
      <c r="K499" t="s">
        <v>412</v>
      </c>
      <c r="M499" t="s">
        <v>246</v>
      </c>
    </row>
    <row r="500" spans="1:13" x14ac:dyDescent="0.25">
      <c r="A500">
        <v>23</v>
      </c>
      <c r="B500" t="s">
        <v>225</v>
      </c>
      <c r="C500" s="17">
        <v>45326</v>
      </c>
      <c r="E500" t="s">
        <v>362</v>
      </c>
      <c r="I500" t="s">
        <v>372</v>
      </c>
      <c r="K500" t="s">
        <v>442</v>
      </c>
      <c r="M500" t="s">
        <v>246</v>
      </c>
    </row>
    <row r="501" spans="1:13" x14ac:dyDescent="0.25">
      <c r="A501">
        <v>23</v>
      </c>
      <c r="B501" t="s">
        <v>225</v>
      </c>
      <c r="C501" s="17">
        <v>45326</v>
      </c>
      <c r="E501" t="s">
        <v>376</v>
      </c>
      <c r="I501" t="s">
        <v>369</v>
      </c>
      <c r="K501" t="s">
        <v>432</v>
      </c>
      <c r="M501" t="s">
        <v>246</v>
      </c>
    </row>
    <row r="502" spans="1:13" x14ac:dyDescent="0.25">
      <c r="A502">
        <v>23</v>
      </c>
      <c r="B502" t="s">
        <v>225</v>
      </c>
      <c r="C502" s="17">
        <v>45326</v>
      </c>
      <c r="E502" t="s">
        <v>370</v>
      </c>
      <c r="I502" t="s">
        <v>371</v>
      </c>
      <c r="K502" t="s">
        <v>406</v>
      </c>
      <c r="M502" t="s">
        <v>246</v>
      </c>
    </row>
    <row r="503" spans="1:13" x14ac:dyDescent="0.25">
      <c r="A503">
        <v>23</v>
      </c>
      <c r="B503" t="s">
        <v>225</v>
      </c>
      <c r="C503" s="17">
        <v>45326</v>
      </c>
      <c r="E503" t="s">
        <v>365</v>
      </c>
      <c r="I503" t="s">
        <v>368</v>
      </c>
      <c r="K503" t="s">
        <v>404</v>
      </c>
      <c r="M503" t="s">
        <v>246</v>
      </c>
    </row>
    <row r="504" spans="1:13" x14ac:dyDescent="0.25">
      <c r="C504" s="17"/>
    </row>
    <row r="505" spans="1:13" x14ac:dyDescent="0.25">
      <c r="A505">
        <v>24</v>
      </c>
      <c r="B505" t="s">
        <v>225</v>
      </c>
      <c r="C505" s="17">
        <v>45333</v>
      </c>
      <c r="E505" t="s">
        <v>374</v>
      </c>
      <c r="I505" t="s">
        <v>376</v>
      </c>
      <c r="K505" t="s">
        <v>406</v>
      </c>
      <c r="M505" t="s">
        <v>246</v>
      </c>
    </row>
    <row r="506" spans="1:13" x14ac:dyDescent="0.25">
      <c r="A506">
        <v>24</v>
      </c>
      <c r="B506" t="s">
        <v>225</v>
      </c>
      <c r="C506" s="17">
        <v>45333</v>
      </c>
      <c r="E506" t="s">
        <v>378</v>
      </c>
      <c r="I506" t="s">
        <v>365</v>
      </c>
      <c r="K506" t="s">
        <v>435</v>
      </c>
      <c r="M506" t="s">
        <v>246</v>
      </c>
    </row>
    <row r="507" spans="1:13" x14ac:dyDescent="0.25">
      <c r="A507">
        <v>24</v>
      </c>
      <c r="B507" t="s">
        <v>225</v>
      </c>
      <c r="C507" s="17">
        <v>45333</v>
      </c>
      <c r="E507" t="s">
        <v>379</v>
      </c>
      <c r="I507" t="s">
        <v>380</v>
      </c>
      <c r="K507" t="s">
        <v>410</v>
      </c>
      <c r="M507" t="s">
        <v>246</v>
      </c>
    </row>
    <row r="508" spans="1:13" x14ac:dyDescent="0.25">
      <c r="A508">
        <v>24</v>
      </c>
      <c r="B508" t="s">
        <v>225</v>
      </c>
      <c r="C508" s="17">
        <v>45333</v>
      </c>
      <c r="E508" t="s">
        <v>363</v>
      </c>
      <c r="I508" t="s">
        <v>373</v>
      </c>
      <c r="K508" t="s">
        <v>420</v>
      </c>
      <c r="M508" t="s">
        <v>246</v>
      </c>
    </row>
    <row r="509" spans="1:13" x14ac:dyDescent="0.25">
      <c r="A509">
        <v>24</v>
      </c>
      <c r="B509" t="s">
        <v>225</v>
      </c>
      <c r="C509" s="17">
        <v>45333</v>
      </c>
      <c r="E509" t="s">
        <v>375</v>
      </c>
      <c r="I509" t="s">
        <v>369</v>
      </c>
      <c r="K509" t="s">
        <v>423</v>
      </c>
      <c r="M509" t="s">
        <v>246</v>
      </c>
    </row>
    <row r="510" spans="1:13" x14ac:dyDescent="0.25">
      <c r="A510">
        <v>24</v>
      </c>
      <c r="B510" t="s">
        <v>225</v>
      </c>
      <c r="C510" s="17">
        <v>45333</v>
      </c>
      <c r="E510" t="s">
        <v>366</v>
      </c>
      <c r="I510" t="s">
        <v>367</v>
      </c>
      <c r="K510" t="s">
        <v>430</v>
      </c>
      <c r="M510" t="s">
        <v>246</v>
      </c>
    </row>
    <row r="511" spans="1:13" x14ac:dyDescent="0.25">
      <c r="A511">
        <v>24</v>
      </c>
      <c r="B511" t="s">
        <v>225</v>
      </c>
      <c r="C511" s="17">
        <v>45333</v>
      </c>
      <c r="E511" t="s">
        <v>371</v>
      </c>
      <c r="I511" t="s">
        <v>381</v>
      </c>
      <c r="K511" t="s">
        <v>428</v>
      </c>
      <c r="M511" t="s">
        <v>246</v>
      </c>
    </row>
    <row r="512" spans="1:13" x14ac:dyDescent="0.25">
      <c r="A512">
        <v>24</v>
      </c>
      <c r="B512" t="s">
        <v>225</v>
      </c>
      <c r="C512" s="17">
        <v>45333</v>
      </c>
      <c r="E512" t="s">
        <v>377</v>
      </c>
      <c r="I512" t="s">
        <v>370</v>
      </c>
      <c r="K512" t="s">
        <v>412</v>
      </c>
      <c r="M512" t="s">
        <v>246</v>
      </c>
    </row>
    <row r="513" spans="1:13" x14ac:dyDescent="0.25">
      <c r="A513">
        <v>24</v>
      </c>
      <c r="B513" t="s">
        <v>225</v>
      </c>
      <c r="C513" s="17">
        <v>45333</v>
      </c>
      <c r="E513" t="s">
        <v>368</v>
      </c>
      <c r="I513" t="s">
        <v>362</v>
      </c>
      <c r="K513" t="s">
        <v>408</v>
      </c>
      <c r="M513" t="s">
        <v>246</v>
      </c>
    </row>
    <row r="514" spans="1:13" x14ac:dyDescent="0.25">
      <c r="A514">
        <v>24</v>
      </c>
      <c r="B514" t="s">
        <v>225</v>
      </c>
      <c r="C514" s="17">
        <v>45333</v>
      </c>
      <c r="E514" t="s">
        <v>364</v>
      </c>
      <c r="I514" t="s">
        <v>372</v>
      </c>
      <c r="K514" t="s">
        <v>437</v>
      </c>
      <c r="M514" t="s">
        <v>246</v>
      </c>
    </row>
    <row r="515" spans="1:13" x14ac:dyDescent="0.25">
      <c r="C515" s="17"/>
    </row>
    <row r="516" spans="1:13" x14ac:dyDescent="0.25">
      <c r="A516">
        <v>25</v>
      </c>
      <c r="B516" t="s">
        <v>225</v>
      </c>
      <c r="C516" s="17">
        <v>45340</v>
      </c>
      <c r="E516" t="s">
        <v>370</v>
      </c>
      <c r="I516" t="s">
        <v>378</v>
      </c>
      <c r="K516" t="s">
        <v>406</v>
      </c>
      <c r="M516" t="s">
        <v>246</v>
      </c>
    </row>
    <row r="517" spans="1:13" x14ac:dyDescent="0.25">
      <c r="A517">
        <v>25</v>
      </c>
      <c r="B517" t="s">
        <v>225</v>
      </c>
      <c r="C517" s="17">
        <v>45340</v>
      </c>
      <c r="E517" t="s">
        <v>362</v>
      </c>
      <c r="I517" t="s">
        <v>379</v>
      </c>
      <c r="K517" t="s">
        <v>442</v>
      </c>
      <c r="M517" t="s">
        <v>246</v>
      </c>
    </row>
    <row r="518" spans="1:13" x14ac:dyDescent="0.25">
      <c r="A518">
        <v>25</v>
      </c>
      <c r="B518" t="s">
        <v>225</v>
      </c>
      <c r="C518" s="17">
        <v>45340</v>
      </c>
      <c r="E518" t="s">
        <v>365</v>
      </c>
      <c r="I518" t="s">
        <v>366</v>
      </c>
      <c r="K518" t="s">
        <v>404</v>
      </c>
      <c r="M518" t="s">
        <v>246</v>
      </c>
    </row>
    <row r="519" spans="1:13" x14ac:dyDescent="0.25">
      <c r="A519">
        <v>25</v>
      </c>
      <c r="B519" t="s">
        <v>225</v>
      </c>
      <c r="C519" s="17">
        <v>45340</v>
      </c>
      <c r="E519" t="s">
        <v>381</v>
      </c>
      <c r="I519" t="s">
        <v>364</v>
      </c>
      <c r="K519" t="s">
        <v>416</v>
      </c>
      <c r="M519" t="s">
        <v>246</v>
      </c>
    </row>
    <row r="520" spans="1:13" x14ac:dyDescent="0.25">
      <c r="A520">
        <v>25</v>
      </c>
      <c r="B520" t="s">
        <v>225</v>
      </c>
      <c r="C520" s="17">
        <v>45340</v>
      </c>
      <c r="E520" t="s">
        <v>380</v>
      </c>
      <c r="I520" t="s">
        <v>373</v>
      </c>
      <c r="K520" t="s">
        <v>418</v>
      </c>
      <c r="M520" t="s">
        <v>246</v>
      </c>
    </row>
    <row r="521" spans="1:13" x14ac:dyDescent="0.25">
      <c r="A521">
        <v>25</v>
      </c>
      <c r="B521" t="s">
        <v>225</v>
      </c>
      <c r="C521" s="17">
        <v>45340</v>
      </c>
      <c r="E521" t="s">
        <v>369</v>
      </c>
      <c r="I521" t="s">
        <v>371</v>
      </c>
      <c r="K521" t="s">
        <v>425</v>
      </c>
      <c r="M521" t="s">
        <v>246</v>
      </c>
    </row>
    <row r="522" spans="1:13" x14ac:dyDescent="0.25">
      <c r="A522">
        <v>25</v>
      </c>
      <c r="B522" t="s">
        <v>225</v>
      </c>
      <c r="C522" s="17">
        <v>45340</v>
      </c>
      <c r="E522" t="s">
        <v>376</v>
      </c>
      <c r="I522" t="s">
        <v>368</v>
      </c>
      <c r="K522" t="s">
        <v>432</v>
      </c>
      <c r="M522" t="s">
        <v>246</v>
      </c>
    </row>
    <row r="523" spans="1:13" x14ac:dyDescent="0.25">
      <c r="A523">
        <v>25</v>
      </c>
      <c r="B523" t="s">
        <v>225</v>
      </c>
      <c r="C523" s="17">
        <v>45340</v>
      </c>
      <c r="E523" t="s">
        <v>375</v>
      </c>
      <c r="I523" t="s">
        <v>374</v>
      </c>
      <c r="K523" t="s">
        <v>423</v>
      </c>
      <c r="M523" t="s">
        <v>246</v>
      </c>
    </row>
    <row r="524" spans="1:13" x14ac:dyDescent="0.25">
      <c r="A524">
        <v>25</v>
      </c>
      <c r="B524" t="s">
        <v>225</v>
      </c>
      <c r="C524" s="17">
        <v>45340</v>
      </c>
      <c r="E524" t="s">
        <v>372</v>
      </c>
      <c r="I524" t="s">
        <v>363</v>
      </c>
      <c r="K524" t="s">
        <v>412</v>
      </c>
      <c r="M524" t="s">
        <v>246</v>
      </c>
    </row>
    <row r="525" spans="1:13" x14ac:dyDescent="0.25">
      <c r="A525">
        <v>25</v>
      </c>
      <c r="B525" t="s">
        <v>225</v>
      </c>
      <c r="C525" s="17">
        <v>45340</v>
      </c>
      <c r="E525" t="s">
        <v>367</v>
      </c>
      <c r="I525" t="s">
        <v>377</v>
      </c>
      <c r="K525" t="s">
        <v>402</v>
      </c>
      <c r="M525" t="s">
        <v>246</v>
      </c>
    </row>
    <row r="526" spans="1:13" x14ac:dyDescent="0.25">
      <c r="C526" s="17"/>
    </row>
    <row r="527" spans="1:13" x14ac:dyDescent="0.25">
      <c r="A527">
        <v>26</v>
      </c>
      <c r="B527" t="s">
        <v>225</v>
      </c>
      <c r="C527" s="17">
        <v>45347</v>
      </c>
      <c r="E527" t="s">
        <v>374</v>
      </c>
      <c r="I527" t="s">
        <v>362</v>
      </c>
      <c r="K527" t="s">
        <v>406</v>
      </c>
      <c r="M527" t="s">
        <v>246</v>
      </c>
    </row>
    <row r="528" spans="1:13" x14ac:dyDescent="0.25">
      <c r="A528">
        <v>26</v>
      </c>
      <c r="B528" t="s">
        <v>225</v>
      </c>
      <c r="C528" s="17">
        <v>45347</v>
      </c>
      <c r="E528" t="s">
        <v>371</v>
      </c>
      <c r="I528" t="s">
        <v>367</v>
      </c>
      <c r="K528" t="s">
        <v>428</v>
      </c>
      <c r="M528" t="s">
        <v>246</v>
      </c>
    </row>
    <row r="529" spans="1:13" x14ac:dyDescent="0.25">
      <c r="A529">
        <v>26</v>
      </c>
      <c r="B529" t="s">
        <v>225</v>
      </c>
      <c r="C529" s="17">
        <v>45347</v>
      </c>
      <c r="E529" t="s">
        <v>363</v>
      </c>
      <c r="I529" t="s">
        <v>369</v>
      </c>
      <c r="K529" t="s">
        <v>420</v>
      </c>
      <c r="M529" t="s">
        <v>246</v>
      </c>
    </row>
    <row r="530" spans="1:13" x14ac:dyDescent="0.25">
      <c r="A530">
        <v>26</v>
      </c>
      <c r="B530" t="s">
        <v>225</v>
      </c>
      <c r="C530" s="17">
        <v>45347</v>
      </c>
      <c r="E530" t="s">
        <v>377</v>
      </c>
      <c r="I530" t="s">
        <v>380</v>
      </c>
      <c r="K530" t="s">
        <v>412</v>
      </c>
      <c r="M530" t="s">
        <v>246</v>
      </c>
    </row>
    <row r="531" spans="1:13" x14ac:dyDescent="0.25">
      <c r="A531">
        <v>26</v>
      </c>
      <c r="B531" t="s">
        <v>225</v>
      </c>
      <c r="C531" s="17">
        <v>45347</v>
      </c>
      <c r="E531" t="s">
        <v>366</v>
      </c>
      <c r="I531" t="s">
        <v>372</v>
      </c>
      <c r="K531" t="s">
        <v>430</v>
      </c>
      <c r="M531" t="s">
        <v>246</v>
      </c>
    </row>
    <row r="532" spans="1:13" x14ac:dyDescent="0.25">
      <c r="A532">
        <v>26</v>
      </c>
      <c r="B532" t="s">
        <v>225</v>
      </c>
      <c r="C532" s="17">
        <v>45347</v>
      </c>
      <c r="E532" t="s">
        <v>364</v>
      </c>
      <c r="I532" t="s">
        <v>376</v>
      </c>
      <c r="K532" t="s">
        <v>437</v>
      </c>
      <c r="M532" t="s">
        <v>246</v>
      </c>
    </row>
    <row r="533" spans="1:13" x14ac:dyDescent="0.25">
      <c r="A533">
        <v>26</v>
      </c>
      <c r="B533" t="s">
        <v>225</v>
      </c>
      <c r="C533" s="17">
        <v>45347</v>
      </c>
      <c r="E533" t="s">
        <v>378</v>
      </c>
      <c r="I533" t="s">
        <v>375</v>
      </c>
      <c r="K533" t="s">
        <v>435</v>
      </c>
      <c r="M533" t="s">
        <v>246</v>
      </c>
    </row>
    <row r="534" spans="1:13" x14ac:dyDescent="0.25">
      <c r="A534">
        <v>26</v>
      </c>
      <c r="B534" t="s">
        <v>225</v>
      </c>
      <c r="C534" s="17">
        <v>45347</v>
      </c>
      <c r="E534" t="s">
        <v>368</v>
      </c>
      <c r="I534" t="s">
        <v>381</v>
      </c>
      <c r="K534" t="s">
        <v>408</v>
      </c>
      <c r="M534" t="s">
        <v>246</v>
      </c>
    </row>
    <row r="535" spans="1:13" x14ac:dyDescent="0.25">
      <c r="A535">
        <v>26</v>
      </c>
      <c r="B535" t="s">
        <v>225</v>
      </c>
      <c r="C535" s="17">
        <v>45347</v>
      </c>
      <c r="E535" t="s">
        <v>373</v>
      </c>
      <c r="I535" t="s">
        <v>370</v>
      </c>
      <c r="K535" t="s">
        <v>414</v>
      </c>
      <c r="M535" t="s">
        <v>246</v>
      </c>
    </row>
    <row r="536" spans="1:13" x14ac:dyDescent="0.25">
      <c r="A536">
        <v>26</v>
      </c>
      <c r="B536" t="s">
        <v>225</v>
      </c>
      <c r="C536" s="17">
        <v>45347</v>
      </c>
      <c r="E536" t="s">
        <v>379</v>
      </c>
      <c r="I536" t="s">
        <v>365</v>
      </c>
      <c r="K536" t="s">
        <v>410</v>
      </c>
      <c r="M536" t="s">
        <v>246</v>
      </c>
    </row>
    <row r="537" spans="1:13" x14ac:dyDescent="0.25">
      <c r="C537" s="17"/>
    </row>
    <row r="538" spans="1:13" x14ac:dyDescent="0.25">
      <c r="A538">
        <v>27</v>
      </c>
      <c r="B538" t="s">
        <v>225</v>
      </c>
      <c r="C538" s="17">
        <v>45354</v>
      </c>
      <c r="E538" t="s">
        <v>367</v>
      </c>
      <c r="I538" t="s">
        <v>373</v>
      </c>
      <c r="K538" t="s">
        <v>402</v>
      </c>
      <c r="M538" t="s">
        <v>246</v>
      </c>
    </row>
    <row r="539" spans="1:13" x14ac:dyDescent="0.25">
      <c r="A539">
        <v>27</v>
      </c>
      <c r="B539" t="s">
        <v>225</v>
      </c>
      <c r="C539" s="17">
        <v>45354</v>
      </c>
      <c r="E539" t="s">
        <v>362</v>
      </c>
      <c r="I539" t="s">
        <v>363</v>
      </c>
      <c r="K539" t="s">
        <v>442</v>
      </c>
      <c r="M539" t="s">
        <v>246</v>
      </c>
    </row>
    <row r="540" spans="1:13" x14ac:dyDescent="0.25">
      <c r="A540">
        <v>27</v>
      </c>
      <c r="B540" t="s">
        <v>225</v>
      </c>
      <c r="C540" s="17">
        <v>45354</v>
      </c>
      <c r="E540" t="s">
        <v>372</v>
      </c>
      <c r="I540" t="s">
        <v>374</v>
      </c>
      <c r="K540" t="s">
        <v>412</v>
      </c>
      <c r="M540" t="s">
        <v>246</v>
      </c>
    </row>
    <row r="541" spans="1:13" x14ac:dyDescent="0.25">
      <c r="A541">
        <v>27</v>
      </c>
      <c r="B541" t="s">
        <v>225</v>
      </c>
      <c r="C541" s="17">
        <v>45354</v>
      </c>
      <c r="E541" t="s">
        <v>376</v>
      </c>
      <c r="I541" t="s">
        <v>371</v>
      </c>
      <c r="K541" t="s">
        <v>432</v>
      </c>
      <c r="M541" t="s">
        <v>246</v>
      </c>
    </row>
    <row r="542" spans="1:13" x14ac:dyDescent="0.25">
      <c r="A542">
        <v>27</v>
      </c>
      <c r="B542" t="s">
        <v>225</v>
      </c>
      <c r="C542" s="17">
        <v>45354</v>
      </c>
      <c r="E542" t="s">
        <v>380</v>
      </c>
      <c r="I542" t="s">
        <v>366</v>
      </c>
      <c r="K542" t="s">
        <v>418</v>
      </c>
      <c r="M542" t="s">
        <v>246</v>
      </c>
    </row>
    <row r="543" spans="1:13" x14ac:dyDescent="0.25">
      <c r="A543">
        <v>27</v>
      </c>
      <c r="B543" t="s">
        <v>225</v>
      </c>
      <c r="C543" s="17">
        <v>45354</v>
      </c>
      <c r="E543" t="s">
        <v>369</v>
      </c>
      <c r="I543" t="s">
        <v>379</v>
      </c>
      <c r="K543" t="s">
        <v>425</v>
      </c>
      <c r="M543" t="s">
        <v>246</v>
      </c>
    </row>
    <row r="544" spans="1:13" x14ac:dyDescent="0.25">
      <c r="A544">
        <v>27</v>
      </c>
      <c r="B544" t="s">
        <v>225</v>
      </c>
      <c r="C544" s="17">
        <v>45354</v>
      </c>
      <c r="E544" t="s">
        <v>381</v>
      </c>
      <c r="I544" t="s">
        <v>378</v>
      </c>
      <c r="K544" t="s">
        <v>416</v>
      </c>
      <c r="M544" t="s">
        <v>246</v>
      </c>
    </row>
    <row r="545" spans="1:13" x14ac:dyDescent="0.25">
      <c r="A545">
        <v>27</v>
      </c>
      <c r="B545" t="s">
        <v>225</v>
      </c>
      <c r="C545" s="17">
        <v>45354</v>
      </c>
      <c r="E545" t="s">
        <v>365</v>
      </c>
      <c r="I545" t="s">
        <v>364</v>
      </c>
      <c r="K545" t="s">
        <v>404</v>
      </c>
      <c r="M545" t="s">
        <v>246</v>
      </c>
    </row>
    <row r="546" spans="1:13" x14ac:dyDescent="0.25">
      <c r="A546">
        <v>27</v>
      </c>
      <c r="B546" t="s">
        <v>225</v>
      </c>
      <c r="C546" s="17">
        <v>45354</v>
      </c>
      <c r="E546" t="s">
        <v>370</v>
      </c>
      <c r="I546" t="s">
        <v>368</v>
      </c>
      <c r="K546" t="s">
        <v>406</v>
      </c>
      <c r="M546" t="s">
        <v>246</v>
      </c>
    </row>
    <row r="547" spans="1:13" x14ac:dyDescent="0.25">
      <c r="A547">
        <v>27</v>
      </c>
      <c r="B547" t="s">
        <v>225</v>
      </c>
      <c r="C547" s="17">
        <v>45354</v>
      </c>
      <c r="E547" t="s">
        <v>375</v>
      </c>
      <c r="I547" t="s">
        <v>377</v>
      </c>
      <c r="K547" t="s">
        <v>423</v>
      </c>
      <c r="M547" t="s">
        <v>246</v>
      </c>
    </row>
    <row r="548" spans="1:13" x14ac:dyDescent="0.25">
      <c r="C548" s="17"/>
    </row>
    <row r="549" spans="1:13" x14ac:dyDescent="0.25">
      <c r="A549">
        <v>28</v>
      </c>
      <c r="B549" t="s">
        <v>225</v>
      </c>
      <c r="C549" s="17">
        <v>45361</v>
      </c>
      <c r="E549" t="s">
        <v>374</v>
      </c>
      <c r="I549" t="s">
        <v>365</v>
      </c>
      <c r="K549" t="s">
        <v>406</v>
      </c>
      <c r="M549" t="s">
        <v>246</v>
      </c>
    </row>
    <row r="550" spans="1:13" x14ac:dyDescent="0.25">
      <c r="A550">
        <v>28</v>
      </c>
      <c r="B550" t="s">
        <v>225</v>
      </c>
      <c r="C550" s="17">
        <v>45361</v>
      </c>
      <c r="E550" t="s">
        <v>366</v>
      </c>
      <c r="I550" t="s">
        <v>377</v>
      </c>
      <c r="K550" t="s">
        <v>430</v>
      </c>
      <c r="M550" t="s">
        <v>246</v>
      </c>
    </row>
    <row r="551" spans="1:13" x14ac:dyDescent="0.25">
      <c r="A551">
        <v>28</v>
      </c>
      <c r="B551" t="s">
        <v>225</v>
      </c>
      <c r="C551" s="17">
        <v>45361</v>
      </c>
      <c r="E551" t="s">
        <v>364</v>
      </c>
      <c r="I551" t="s">
        <v>378</v>
      </c>
      <c r="K551" t="s">
        <v>437</v>
      </c>
      <c r="M551" t="s">
        <v>246</v>
      </c>
    </row>
    <row r="552" spans="1:13" x14ac:dyDescent="0.25">
      <c r="A552">
        <v>28</v>
      </c>
      <c r="B552" t="s">
        <v>225</v>
      </c>
      <c r="C552" s="17">
        <v>45361</v>
      </c>
      <c r="E552" t="s">
        <v>376</v>
      </c>
      <c r="I552" t="s">
        <v>380</v>
      </c>
      <c r="K552" t="s">
        <v>432</v>
      </c>
      <c r="M552" t="s">
        <v>246</v>
      </c>
    </row>
    <row r="553" spans="1:13" x14ac:dyDescent="0.25">
      <c r="A553">
        <v>28</v>
      </c>
      <c r="B553" t="s">
        <v>225</v>
      </c>
      <c r="C553" s="17">
        <v>45361</v>
      </c>
      <c r="E553" t="s">
        <v>371</v>
      </c>
      <c r="I553" t="s">
        <v>362</v>
      </c>
      <c r="K553" t="s">
        <v>428</v>
      </c>
      <c r="M553" t="s">
        <v>246</v>
      </c>
    </row>
    <row r="554" spans="1:13" x14ac:dyDescent="0.25">
      <c r="A554">
        <v>28</v>
      </c>
      <c r="B554" t="s">
        <v>225</v>
      </c>
      <c r="C554" s="17">
        <v>45361</v>
      </c>
      <c r="E554" t="s">
        <v>372</v>
      </c>
      <c r="I554" t="s">
        <v>381</v>
      </c>
      <c r="K554" t="s">
        <v>412</v>
      </c>
      <c r="M554" t="s">
        <v>246</v>
      </c>
    </row>
    <row r="555" spans="1:13" x14ac:dyDescent="0.25">
      <c r="A555">
        <v>28</v>
      </c>
      <c r="B555" t="s">
        <v>225</v>
      </c>
      <c r="C555" s="17">
        <v>45361</v>
      </c>
      <c r="E555" t="s">
        <v>373</v>
      </c>
      <c r="I555" t="s">
        <v>369</v>
      </c>
      <c r="K555" t="s">
        <v>414</v>
      </c>
      <c r="M555" t="s">
        <v>246</v>
      </c>
    </row>
    <row r="556" spans="1:13" x14ac:dyDescent="0.25">
      <c r="A556">
        <v>28</v>
      </c>
      <c r="B556" t="s">
        <v>225</v>
      </c>
      <c r="C556" s="17">
        <v>45361</v>
      </c>
      <c r="E556" t="s">
        <v>363</v>
      </c>
      <c r="I556" t="s">
        <v>370</v>
      </c>
      <c r="K556" t="s">
        <v>420</v>
      </c>
      <c r="M556" t="s">
        <v>246</v>
      </c>
    </row>
    <row r="557" spans="1:13" x14ac:dyDescent="0.25">
      <c r="A557">
        <v>28</v>
      </c>
      <c r="B557" t="s">
        <v>225</v>
      </c>
      <c r="C557" s="17">
        <v>45361</v>
      </c>
      <c r="E557" t="s">
        <v>379</v>
      </c>
      <c r="I557" t="s">
        <v>367</v>
      </c>
      <c r="K557" t="s">
        <v>410</v>
      </c>
      <c r="M557" t="s">
        <v>246</v>
      </c>
    </row>
    <row r="558" spans="1:13" x14ac:dyDescent="0.25">
      <c r="A558">
        <v>28</v>
      </c>
      <c r="B558" t="s">
        <v>225</v>
      </c>
      <c r="C558" s="17">
        <v>45361</v>
      </c>
      <c r="E558" t="s">
        <v>368</v>
      </c>
      <c r="I558" t="s">
        <v>375</v>
      </c>
      <c r="K558" t="s">
        <v>408</v>
      </c>
      <c r="M558" t="s">
        <v>246</v>
      </c>
    </row>
    <row r="559" spans="1:13" x14ac:dyDescent="0.25">
      <c r="C559" s="17"/>
    </row>
    <row r="560" spans="1:13" x14ac:dyDescent="0.25">
      <c r="A560">
        <v>29</v>
      </c>
      <c r="B560" t="s">
        <v>225</v>
      </c>
      <c r="C560" s="17">
        <v>45368</v>
      </c>
      <c r="E560" t="s">
        <v>365</v>
      </c>
      <c r="I560" t="s">
        <v>363</v>
      </c>
      <c r="K560" t="s">
        <v>404</v>
      </c>
      <c r="M560" t="s">
        <v>246</v>
      </c>
    </row>
    <row r="561" spans="1:13" x14ac:dyDescent="0.25">
      <c r="A561">
        <v>29</v>
      </c>
      <c r="B561" t="s">
        <v>225</v>
      </c>
      <c r="C561" s="17">
        <v>45368</v>
      </c>
      <c r="E561" t="s">
        <v>370</v>
      </c>
      <c r="I561" t="s">
        <v>376</v>
      </c>
      <c r="K561" t="s">
        <v>406</v>
      </c>
      <c r="M561" t="s">
        <v>246</v>
      </c>
    </row>
    <row r="562" spans="1:13" x14ac:dyDescent="0.25">
      <c r="A562">
        <v>29</v>
      </c>
      <c r="B562" t="s">
        <v>225</v>
      </c>
      <c r="C562" s="17">
        <v>45368</v>
      </c>
      <c r="E562" t="s">
        <v>371</v>
      </c>
      <c r="I562" t="s">
        <v>368</v>
      </c>
      <c r="K562" t="s">
        <v>428</v>
      </c>
      <c r="M562" t="s">
        <v>246</v>
      </c>
    </row>
    <row r="563" spans="1:13" x14ac:dyDescent="0.25">
      <c r="A563">
        <v>29</v>
      </c>
      <c r="B563" t="s">
        <v>225</v>
      </c>
      <c r="C563" s="17">
        <v>45368</v>
      </c>
      <c r="E563" t="s">
        <v>378</v>
      </c>
      <c r="I563" t="s">
        <v>373</v>
      </c>
      <c r="K563" t="s">
        <v>435</v>
      </c>
      <c r="M563" t="s">
        <v>246</v>
      </c>
    </row>
    <row r="564" spans="1:13" x14ac:dyDescent="0.25">
      <c r="A564">
        <v>29</v>
      </c>
      <c r="B564" t="s">
        <v>225</v>
      </c>
      <c r="C564" s="17">
        <v>45368</v>
      </c>
      <c r="E564" t="s">
        <v>381</v>
      </c>
      <c r="I564" t="s">
        <v>380</v>
      </c>
      <c r="K564" t="s">
        <v>416</v>
      </c>
      <c r="M564" t="s">
        <v>246</v>
      </c>
    </row>
    <row r="565" spans="1:13" x14ac:dyDescent="0.25">
      <c r="A565">
        <v>29</v>
      </c>
      <c r="B565" t="s">
        <v>225</v>
      </c>
      <c r="C565" s="17">
        <v>45368</v>
      </c>
      <c r="E565" t="s">
        <v>369</v>
      </c>
      <c r="I565" t="s">
        <v>374</v>
      </c>
      <c r="K565" t="s">
        <v>425</v>
      </c>
      <c r="M565" t="s">
        <v>246</v>
      </c>
    </row>
    <row r="566" spans="1:13" x14ac:dyDescent="0.25">
      <c r="A566">
        <v>29</v>
      </c>
      <c r="B566" t="s">
        <v>225</v>
      </c>
      <c r="C566" s="17">
        <v>45368</v>
      </c>
      <c r="E566" t="s">
        <v>367</v>
      </c>
      <c r="I566" t="s">
        <v>372</v>
      </c>
      <c r="K566" t="s">
        <v>402</v>
      </c>
      <c r="M566" t="s">
        <v>246</v>
      </c>
    </row>
    <row r="567" spans="1:13" x14ac:dyDescent="0.25">
      <c r="A567">
        <v>29</v>
      </c>
      <c r="B567" t="s">
        <v>225</v>
      </c>
      <c r="C567" s="17">
        <v>45368</v>
      </c>
      <c r="E567" t="s">
        <v>377</v>
      </c>
      <c r="I567" t="s">
        <v>379</v>
      </c>
      <c r="K567" t="s">
        <v>412</v>
      </c>
      <c r="M567" t="s">
        <v>246</v>
      </c>
    </row>
    <row r="568" spans="1:13" x14ac:dyDescent="0.25">
      <c r="A568">
        <v>29</v>
      </c>
      <c r="B568" t="s">
        <v>225</v>
      </c>
      <c r="C568" s="17">
        <v>45368</v>
      </c>
      <c r="E568" t="s">
        <v>362</v>
      </c>
      <c r="I568" t="s">
        <v>366</v>
      </c>
      <c r="K568" t="s">
        <v>442</v>
      </c>
      <c r="M568" t="s">
        <v>246</v>
      </c>
    </row>
    <row r="569" spans="1:13" x14ac:dyDescent="0.25">
      <c r="A569">
        <v>29</v>
      </c>
      <c r="B569" t="s">
        <v>225</v>
      </c>
      <c r="C569" s="17">
        <v>45368</v>
      </c>
      <c r="E569" t="s">
        <v>375</v>
      </c>
      <c r="I569" t="s">
        <v>364</v>
      </c>
      <c r="K569" t="s">
        <v>423</v>
      </c>
      <c r="M569" t="s">
        <v>246</v>
      </c>
    </row>
    <row r="570" spans="1:13" x14ac:dyDescent="0.25">
      <c r="C570" s="17"/>
    </row>
    <row r="571" spans="1:13" x14ac:dyDescent="0.25">
      <c r="A571">
        <v>30</v>
      </c>
      <c r="B571" t="s">
        <v>219</v>
      </c>
      <c r="C571" s="17">
        <v>45381</v>
      </c>
      <c r="E571" t="s">
        <v>372</v>
      </c>
      <c r="I571" t="s">
        <v>371</v>
      </c>
      <c r="K571" t="s">
        <v>412</v>
      </c>
      <c r="M571" t="s">
        <v>246</v>
      </c>
    </row>
    <row r="572" spans="1:13" x14ac:dyDescent="0.25">
      <c r="A572">
        <v>30</v>
      </c>
      <c r="B572" t="s">
        <v>219</v>
      </c>
      <c r="C572" s="17">
        <v>45381</v>
      </c>
      <c r="E572" t="s">
        <v>376</v>
      </c>
      <c r="I572" t="s">
        <v>362</v>
      </c>
      <c r="K572" t="s">
        <v>432</v>
      </c>
      <c r="M572" t="s">
        <v>246</v>
      </c>
    </row>
    <row r="573" spans="1:13" x14ac:dyDescent="0.25">
      <c r="A573">
        <v>30</v>
      </c>
      <c r="B573" t="s">
        <v>219</v>
      </c>
      <c r="C573" s="17">
        <v>45381</v>
      </c>
      <c r="E573" t="s">
        <v>370</v>
      </c>
      <c r="I573" t="s">
        <v>365</v>
      </c>
      <c r="K573" t="s">
        <v>406</v>
      </c>
      <c r="M573" t="s">
        <v>246</v>
      </c>
    </row>
    <row r="574" spans="1:13" x14ac:dyDescent="0.25">
      <c r="A574">
        <v>30</v>
      </c>
      <c r="B574" t="s">
        <v>219</v>
      </c>
      <c r="C574" s="17">
        <v>45381</v>
      </c>
      <c r="E574" t="s">
        <v>368</v>
      </c>
      <c r="I574" t="s">
        <v>367</v>
      </c>
      <c r="K574" t="s">
        <v>408</v>
      </c>
      <c r="M574" t="s">
        <v>246</v>
      </c>
    </row>
    <row r="575" spans="1:13" x14ac:dyDescent="0.25">
      <c r="A575">
        <v>30</v>
      </c>
      <c r="B575" t="s">
        <v>219</v>
      </c>
      <c r="C575" s="17">
        <v>45381</v>
      </c>
      <c r="E575" t="s">
        <v>380</v>
      </c>
      <c r="I575" t="s">
        <v>375</v>
      </c>
      <c r="K575" t="s">
        <v>418</v>
      </c>
      <c r="M575" t="s">
        <v>246</v>
      </c>
    </row>
    <row r="576" spans="1:13" x14ac:dyDescent="0.25">
      <c r="A576">
        <v>30</v>
      </c>
      <c r="B576" t="s">
        <v>219</v>
      </c>
      <c r="C576" s="17">
        <v>45381</v>
      </c>
      <c r="E576" t="s">
        <v>366</v>
      </c>
      <c r="I576" t="s">
        <v>374</v>
      </c>
      <c r="K576" t="s">
        <v>430</v>
      </c>
      <c r="M576" t="s">
        <v>246</v>
      </c>
    </row>
    <row r="577" spans="1:13" x14ac:dyDescent="0.25">
      <c r="A577">
        <v>30</v>
      </c>
      <c r="B577" t="s">
        <v>219</v>
      </c>
      <c r="C577" s="17">
        <v>45381</v>
      </c>
      <c r="E577" t="s">
        <v>363</v>
      </c>
      <c r="I577" t="s">
        <v>378</v>
      </c>
      <c r="K577" t="s">
        <v>420</v>
      </c>
      <c r="M577" t="s">
        <v>246</v>
      </c>
    </row>
    <row r="578" spans="1:13" x14ac:dyDescent="0.25">
      <c r="A578">
        <v>30</v>
      </c>
      <c r="B578" t="s">
        <v>219</v>
      </c>
      <c r="C578" s="17">
        <v>45381</v>
      </c>
      <c r="E578" t="s">
        <v>373</v>
      </c>
      <c r="I578" t="s">
        <v>377</v>
      </c>
      <c r="K578" t="s">
        <v>414</v>
      </c>
      <c r="M578" t="s">
        <v>246</v>
      </c>
    </row>
    <row r="579" spans="1:13" x14ac:dyDescent="0.25">
      <c r="A579">
        <v>30</v>
      </c>
      <c r="B579" t="s">
        <v>219</v>
      </c>
      <c r="C579" s="17">
        <v>45381</v>
      </c>
      <c r="E579" t="s">
        <v>379</v>
      </c>
      <c r="I579" t="s">
        <v>381</v>
      </c>
      <c r="K579" t="s">
        <v>410</v>
      </c>
      <c r="M579" t="s">
        <v>246</v>
      </c>
    </row>
    <row r="580" spans="1:13" x14ac:dyDescent="0.25">
      <c r="A580">
        <v>30</v>
      </c>
      <c r="B580" t="s">
        <v>219</v>
      </c>
      <c r="C580" s="17">
        <v>45381</v>
      </c>
      <c r="E580" t="s">
        <v>364</v>
      </c>
      <c r="I580" t="s">
        <v>369</v>
      </c>
      <c r="K580" t="s">
        <v>437</v>
      </c>
      <c r="M580" t="s">
        <v>246</v>
      </c>
    </row>
    <row r="581" spans="1:13" x14ac:dyDescent="0.25">
      <c r="C581" s="17"/>
    </row>
    <row r="582" spans="1:13" x14ac:dyDescent="0.25">
      <c r="A582">
        <v>31</v>
      </c>
      <c r="B582" t="s">
        <v>225</v>
      </c>
      <c r="C582" s="17">
        <v>45389</v>
      </c>
      <c r="E582" t="s">
        <v>378</v>
      </c>
      <c r="I582" t="s">
        <v>379</v>
      </c>
      <c r="K582" t="s">
        <v>435</v>
      </c>
      <c r="M582" t="s">
        <v>246</v>
      </c>
    </row>
    <row r="583" spans="1:13" x14ac:dyDescent="0.25">
      <c r="A583">
        <v>31</v>
      </c>
      <c r="B583" t="s">
        <v>225</v>
      </c>
      <c r="C583" s="17">
        <v>45389</v>
      </c>
      <c r="E583" t="s">
        <v>381</v>
      </c>
      <c r="I583" t="s">
        <v>370</v>
      </c>
      <c r="K583" t="s">
        <v>416</v>
      </c>
      <c r="M583" t="s">
        <v>246</v>
      </c>
    </row>
    <row r="584" spans="1:13" x14ac:dyDescent="0.25">
      <c r="A584">
        <v>31</v>
      </c>
      <c r="B584" t="s">
        <v>225</v>
      </c>
      <c r="C584" s="17">
        <v>45389</v>
      </c>
      <c r="E584" t="s">
        <v>371</v>
      </c>
      <c r="I584" t="s">
        <v>366</v>
      </c>
      <c r="K584" t="s">
        <v>428</v>
      </c>
      <c r="M584" t="s">
        <v>246</v>
      </c>
    </row>
    <row r="585" spans="1:13" x14ac:dyDescent="0.25">
      <c r="A585">
        <v>31</v>
      </c>
      <c r="B585" t="s">
        <v>225</v>
      </c>
      <c r="C585" s="17">
        <v>45389</v>
      </c>
      <c r="E585" t="s">
        <v>364</v>
      </c>
      <c r="I585" t="s">
        <v>362</v>
      </c>
      <c r="K585" t="s">
        <v>437</v>
      </c>
      <c r="M585" t="s">
        <v>246</v>
      </c>
    </row>
    <row r="586" spans="1:13" x14ac:dyDescent="0.25">
      <c r="A586">
        <v>31</v>
      </c>
      <c r="B586" t="s">
        <v>225</v>
      </c>
      <c r="C586" s="17">
        <v>45389</v>
      </c>
      <c r="E586" t="s">
        <v>374</v>
      </c>
      <c r="I586" t="s">
        <v>373</v>
      </c>
      <c r="K586" t="s">
        <v>406</v>
      </c>
      <c r="M586" t="s">
        <v>246</v>
      </c>
    </row>
    <row r="587" spans="1:13" x14ac:dyDescent="0.25">
      <c r="A587">
        <v>31</v>
      </c>
      <c r="B587" t="s">
        <v>225</v>
      </c>
      <c r="C587" s="17">
        <v>45389</v>
      </c>
      <c r="E587" t="s">
        <v>365</v>
      </c>
      <c r="I587" t="s">
        <v>380</v>
      </c>
      <c r="K587" t="s">
        <v>404</v>
      </c>
      <c r="M587" t="s">
        <v>246</v>
      </c>
    </row>
    <row r="588" spans="1:13" x14ac:dyDescent="0.25">
      <c r="A588">
        <v>31</v>
      </c>
      <c r="B588" t="s">
        <v>225</v>
      </c>
      <c r="C588" s="17">
        <v>45389</v>
      </c>
      <c r="E588" t="s">
        <v>375</v>
      </c>
      <c r="I588" t="s">
        <v>376</v>
      </c>
      <c r="K588" t="s">
        <v>423</v>
      </c>
      <c r="M588" t="s">
        <v>246</v>
      </c>
    </row>
    <row r="589" spans="1:13" x14ac:dyDescent="0.25">
      <c r="A589">
        <v>31</v>
      </c>
      <c r="B589" t="s">
        <v>225</v>
      </c>
      <c r="C589" s="17">
        <v>45389</v>
      </c>
      <c r="E589" t="s">
        <v>367</v>
      </c>
      <c r="I589" t="s">
        <v>363</v>
      </c>
      <c r="K589" t="s">
        <v>402</v>
      </c>
      <c r="M589" t="s">
        <v>246</v>
      </c>
    </row>
    <row r="590" spans="1:13" x14ac:dyDescent="0.25">
      <c r="A590">
        <v>31</v>
      </c>
      <c r="B590" t="s">
        <v>225</v>
      </c>
      <c r="C590" s="17">
        <v>45389</v>
      </c>
      <c r="E590" t="s">
        <v>369</v>
      </c>
      <c r="I590" t="s">
        <v>368</v>
      </c>
      <c r="K590" t="s">
        <v>425</v>
      </c>
      <c r="M590" t="s">
        <v>246</v>
      </c>
    </row>
    <row r="591" spans="1:13" x14ac:dyDescent="0.25">
      <c r="A591">
        <v>31</v>
      </c>
      <c r="B591" t="s">
        <v>225</v>
      </c>
      <c r="C591" s="17">
        <v>45389</v>
      </c>
      <c r="E591" t="s">
        <v>377</v>
      </c>
      <c r="I591" t="s">
        <v>372</v>
      </c>
      <c r="K591" t="s">
        <v>412</v>
      </c>
      <c r="M591" t="s">
        <v>246</v>
      </c>
    </row>
    <row r="592" spans="1:13" x14ac:dyDescent="0.25">
      <c r="C592" s="17"/>
    </row>
    <row r="593" spans="1:13" x14ac:dyDescent="0.25">
      <c r="A593">
        <v>32</v>
      </c>
      <c r="B593" t="s">
        <v>225</v>
      </c>
      <c r="C593" s="17">
        <v>45396</v>
      </c>
      <c r="E593" t="s">
        <v>376</v>
      </c>
      <c r="I593" t="s">
        <v>367</v>
      </c>
      <c r="K593" t="s">
        <v>432</v>
      </c>
      <c r="M593" t="s">
        <v>246</v>
      </c>
    </row>
    <row r="594" spans="1:13" x14ac:dyDescent="0.25">
      <c r="A594">
        <v>32</v>
      </c>
      <c r="B594" t="s">
        <v>225</v>
      </c>
      <c r="C594" s="17">
        <v>45396</v>
      </c>
      <c r="E594" t="s">
        <v>372</v>
      </c>
      <c r="I594" t="s">
        <v>378</v>
      </c>
      <c r="K594" t="s">
        <v>412</v>
      </c>
      <c r="M594" t="s">
        <v>246</v>
      </c>
    </row>
    <row r="595" spans="1:13" x14ac:dyDescent="0.25">
      <c r="A595">
        <v>32</v>
      </c>
      <c r="B595" t="s">
        <v>225</v>
      </c>
      <c r="C595" s="17">
        <v>45396</v>
      </c>
      <c r="E595" t="s">
        <v>379</v>
      </c>
      <c r="I595" t="s">
        <v>374</v>
      </c>
      <c r="K595" t="s">
        <v>410</v>
      </c>
      <c r="M595" t="s">
        <v>246</v>
      </c>
    </row>
    <row r="596" spans="1:13" x14ac:dyDescent="0.25">
      <c r="A596">
        <v>32</v>
      </c>
      <c r="B596" t="s">
        <v>225</v>
      </c>
      <c r="C596" s="17">
        <v>45396</v>
      </c>
      <c r="E596" t="s">
        <v>362</v>
      </c>
      <c r="I596" t="s">
        <v>369</v>
      </c>
      <c r="K596" t="s">
        <v>442</v>
      </c>
      <c r="M596" t="s">
        <v>246</v>
      </c>
    </row>
    <row r="597" spans="1:13" x14ac:dyDescent="0.25">
      <c r="A597">
        <v>32</v>
      </c>
      <c r="B597" t="s">
        <v>225</v>
      </c>
      <c r="C597" s="17">
        <v>45396</v>
      </c>
      <c r="E597" t="s">
        <v>370</v>
      </c>
      <c r="I597" t="s">
        <v>364</v>
      </c>
      <c r="K597" t="s">
        <v>406</v>
      </c>
      <c r="M597" t="s">
        <v>246</v>
      </c>
    </row>
    <row r="598" spans="1:13" x14ac:dyDescent="0.25">
      <c r="A598">
        <v>32</v>
      </c>
      <c r="B598" t="s">
        <v>225</v>
      </c>
      <c r="C598" s="17">
        <v>45396</v>
      </c>
      <c r="E598" t="s">
        <v>363</v>
      </c>
      <c r="I598" t="s">
        <v>375</v>
      </c>
      <c r="K598" t="s">
        <v>420</v>
      </c>
      <c r="M598" t="s">
        <v>246</v>
      </c>
    </row>
    <row r="599" spans="1:13" x14ac:dyDescent="0.25">
      <c r="A599">
        <v>32</v>
      </c>
      <c r="B599" t="s">
        <v>225</v>
      </c>
      <c r="C599" s="17">
        <v>45396</v>
      </c>
      <c r="E599" t="s">
        <v>381</v>
      </c>
      <c r="I599" t="s">
        <v>377</v>
      </c>
      <c r="K599" t="s">
        <v>416</v>
      </c>
      <c r="M599" t="s">
        <v>246</v>
      </c>
    </row>
    <row r="600" spans="1:13" x14ac:dyDescent="0.25">
      <c r="A600">
        <v>32</v>
      </c>
      <c r="B600" t="s">
        <v>225</v>
      </c>
      <c r="C600" s="17">
        <v>45396</v>
      </c>
      <c r="E600" t="s">
        <v>380</v>
      </c>
      <c r="I600" t="s">
        <v>371</v>
      </c>
      <c r="K600" t="s">
        <v>418</v>
      </c>
      <c r="M600" t="s">
        <v>246</v>
      </c>
    </row>
    <row r="601" spans="1:13" x14ac:dyDescent="0.25">
      <c r="A601">
        <v>32</v>
      </c>
      <c r="B601" t="s">
        <v>225</v>
      </c>
      <c r="C601" s="17">
        <v>45396</v>
      </c>
      <c r="E601" t="s">
        <v>373</v>
      </c>
      <c r="I601" t="s">
        <v>365</v>
      </c>
      <c r="K601" t="s">
        <v>414</v>
      </c>
      <c r="M601" t="s">
        <v>246</v>
      </c>
    </row>
    <row r="602" spans="1:13" x14ac:dyDescent="0.25">
      <c r="A602">
        <v>32</v>
      </c>
      <c r="B602" t="s">
        <v>225</v>
      </c>
      <c r="C602" s="17">
        <v>45396</v>
      </c>
      <c r="E602" t="s">
        <v>366</v>
      </c>
      <c r="I602" t="s">
        <v>368</v>
      </c>
      <c r="K602" t="s">
        <v>430</v>
      </c>
      <c r="M602" t="s">
        <v>246</v>
      </c>
    </row>
    <row r="603" spans="1:13" x14ac:dyDescent="0.25">
      <c r="C603" s="17"/>
    </row>
    <row r="604" spans="1:13" x14ac:dyDescent="0.25">
      <c r="A604">
        <v>33</v>
      </c>
      <c r="B604" t="s">
        <v>225</v>
      </c>
      <c r="C604" s="17">
        <v>45403</v>
      </c>
      <c r="E604" t="s">
        <v>365</v>
      </c>
      <c r="I604" t="s">
        <v>376</v>
      </c>
      <c r="K604" t="s">
        <v>404</v>
      </c>
      <c r="M604" t="s">
        <v>246</v>
      </c>
    </row>
    <row r="605" spans="1:13" x14ac:dyDescent="0.25">
      <c r="A605">
        <v>33</v>
      </c>
      <c r="B605" t="s">
        <v>225</v>
      </c>
      <c r="C605" s="17">
        <v>45403</v>
      </c>
      <c r="E605" t="s">
        <v>377</v>
      </c>
      <c r="I605" t="s">
        <v>363</v>
      </c>
      <c r="K605" t="s">
        <v>412</v>
      </c>
      <c r="M605" t="s">
        <v>246</v>
      </c>
    </row>
    <row r="606" spans="1:13" x14ac:dyDescent="0.25">
      <c r="A606">
        <v>33</v>
      </c>
      <c r="B606" t="s">
        <v>225</v>
      </c>
      <c r="C606" s="17">
        <v>45403</v>
      </c>
      <c r="E606" t="s">
        <v>375</v>
      </c>
      <c r="I606" t="s">
        <v>362</v>
      </c>
      <c r="K606" t="s">
        <v>423</v>
      </c>
      <c r="M606" t="s">
        <v>246</v>
      </c>
    </row>
    <row r="607" spans="1:13" x14ac:dyDescent="0.25">
      <c r="A607">
        <v>33</v>
      </c>
      <c r="B607" t="s">
        <v>225</v>
      </c>
      <c r="C607" s="17">
        <v>45403</v>
      </c>
      <c r="E607" t="s">
        <v>364</v>
      </c>
      <c r="I607" t="s">
        <v>371</v>
      </c>
      <c r="K607" t="s">
        <v>437</v>
      </c>
      <c r="M607" t="s">
        <v>246</v>
      </c>
    </row>
    <row r="608" spans="1:13" x14ac:dyDescent="0.25">
      <c r="A608">
        <v>33</v>
      </c>
      <c r="B608" t="s">
        <v>225</v>
      </c>
      <c r="C608" s="17">
        <v>45403</v>
      </c>
      <c r="E608" t="s">
        <v>368</v>
      </c>
      <c r="I608" t="s">
        <v>372</v>
      </c>
      <c r="K608" t="s">
        <v>408</v>
      </c>
      <c r="M608" t="s">
        <v>246</v>
      </c>
    </row>
    <row r="609" spans="1:13" x14ac:dyDescent="0.25">
      <c r="A609">
        <v>33</v>
      </c>
      <c r="B609" t="s">
        <v>225</v>
      </c>
      <c r="C609" s="17">
        <v>45403</v>
      </c>
      <c r="E609" t="s">
        <v>379</v>
      </c>
      <c r="I609" t="s">
        <v>373</v>
      </c>
      <c r="K609" t="s">
        <v>410</v>
      </c>
      <c r="M609" t="s">
        <v>246</v>
      </c>
    </row>
    <row r="610" spans="1:13" x14ac:dyDescent="0.25">
      <c r="A610">
        <v>33</v>
      </c>
      <c r="B610" t="s">
        <v>225</v>
      </c>
      <c r="C610" s="17">
        <v>45403</v>
      </c>
      <c r="E610" t="s">
        <v>369</v>
      </c>
      <c r="I610" t="s">
        <v>381</v>
      </c>
      <c r="K610" t="s">
        <v>425</v>
      </c>
      <c r="M610" t="s">
        <v>246</v>
      </c>
    </row>
    <row r="611" spans="1:13" x14ac:dyDescent="0.25">
      <c r="A611">
        <v>33</v>
      </c>
      <c r="B611" t="s">
        <v>225</v>
      </c>
      <c r="C611" s="17">
        <v>45403</v>
      </c>
      <c r="E611" t="s">
        <v>380</v>
      </c>
      <c r="I611" t="s">
        <v>367</v>
      </c>
      <c r="K611" t="s">
        <v>418</v>
      </c>
      <c r="M611" t="s">
        <v>246</v>
      </c>
    </row>
    <row r="612" spans="1:13" x14ac:dyDescent="0.25">
      <c r="A612">
        <v>33</v>
      </c>
      <c r="B612" t="s">
        <v>225</v>
      </c>
      <c r="C612" s="17">
        <v>45403</v>
      </c>
      <c r="E612" t="s">
        <v>374</v>
      </c>
      <c r="I612" t="s">
        <v>370</v>
      </c>
      <c r="K612" t="s">
        <v>406</v>
      </c>
      <c r="M612" t="s">
        <v>246</v>
      </c>
    </row>
    <row r="613" spans="1:13" x14ac:dyDescent="0.25">
      <c r="A613">
        <v>33</v>
      </c>
      <c r="B613" t="s">
        <v>225</v>
      </c>
      <c r="C613" s="17">
        <v>45403</v>
      </c>
      <c r="E613" t="s">
        <v>378</v>
      </c>
      <c r="I613" t="s">
        <v>366</v>
      </c>
      <c r="K613" t="s">
        <v>435</v>
      </c>
      <c r="M613" t="s">
        <v>246</v>
      </c>
    </row>
    <row r="614" spans="1:13" x14ac:dyDescent="0.25">
      <c r="C614" s="17"/>
    </row>
    <row r="615" spans="1:13" x14ac:dyDescent="0.25">
      <c r="A615">
        <v>34</v>
      </c>
      <c r="B615" t="s">
        <v>225</v>
      </c>
      <c r="C615" s="17">
        <v>45410</v>
      </c>
      <c r="E615" t="s">
        <v>371</v>
      </c>
      <c r="I615" t="s">
        <v>374</v>
      </c>
      <c r="K615" t="s">
        <v>428</v>
      </c>
      <c r="M615" t="s">
        <v>246</v>
      </c>
    </row>
    <row r="616" spans="1:13" x14ac:dyDescent="0.25">
      <c r="A616">
        <v>34</v>
      </c>
      <c r="B616" t="s">
        <v>225</v>
      </c>
      <c r="C616" s="17">
        <v>45410</v>
      </c>
      <c r="E616" t="s">
        <v>373</v>
      </c>
      <c r="I616" t="s">
        <v>375</v>
      </c>
      <c r="K616" t="s">
        <v>414</v>
      </c>
      <c r="M616" t="s">
        <v>246</v>
      </c>
    </row>
    <row r="617" spans="1:13" x14ac:dyDescent="0.25">
      <c r="A617">
        <v>34</v>
      </c>
      <c r="B617" t="s">
        <v>225</v>
      </c>
      <c r="C617" s="17">
        <v>45410</v>
      </c>
      <c r="E617" t="s">
        <v>368</v>
      </c>
      <c r="I617" t="s">
        <v>364</v>
      </c>
      <c r="K617" t="s">
        <v>408</v>
      </c>
      <c r="M617" t="s">
        <v>246</v>
      </c>
    </row>
    <row r="618" spans="1:13" x14ac:dyDescent="0.25">
      <c r="A618">
        <v>34</v>
      </c>
      <c r="B618" t="s">
        <v>225</v>
      </c>
      <c r="C618" s="17">
        <v>45410</v>
      </c>
      <c r="E618" t="s">
        <v>367</v>
      </c>
      <c r="I618" t="s">
        <v>378</v>
      </c>
      <c r="K618" t="s">
        <v>402</v>
      </c>
      <c r="M618" t="s">
        <v>246</v>
      </c>
    </row>
    <row r="619" spans="1:13" x14ac:dyDescent="0.25">
      <c r="A619">
        <v>34</v>
      </c>
      <c r="B619" t="s">
        <v>225</v>
      </c>
      <c r="C619" s="17">
        <v>45410</v>
      </c>
      <c r="E619" t="s">
        <v>362</v>
      </c>
      <c r="I619" t="s">
        <v>365</v>
      </c>
      <c r="K619" t="s">
        <v>442</v>
      </c>
      <c r="M619" t="s">
        <v>246</v>
      </c>
    </row>
    <row r="620" spans="1:13" x14ac:dyDescent="0.25">
      <c r="A620">
        <v>34</v>
      </c>
      <c r="B620" t="s">
        <v>225</v>
      </c>
      <c r="C620" s="17">
        <v>45410</v>
      </c>
      <c r="E620" t="s">
        <v>376</v>
      </c>
      <c r="I620" t="s">
        <v>377</v>
      </c>
      <c r="K620" t="s">
        <v>432</v>
      </c>
      <c r="M620" t="s">
        <v>246</v>
      </c>
    </row>
    <row r="621" spans="1:13" x14ac:dyDescent="0.25">
      <c r="A621">
        <v>34</v>
      </c>
      <c r="B621" t="s">
        <v>225</v>
      </c>
      <c r="C621" s="17">
        <v>45410</v>
      </c>
      <c r="E621" t="s">
        <v>372</v>
      </c>
      <c r="I621" t="s">
        <v>369</v>
      </c>
      <c r="K621" t="s">
        <v>412</v>
      </c>
      <c r="M621" t="s">
        <v>246</v>
      </c>
    </row>
    <row r="622" spans="1:13" x14ac:dyDescent="0.25">
      <c r="A622">
        <v>34</v>
      </c>
      <c r="B622" t="s">
        <v>225</v>
      </c>
      <c r="C622" s="17">
        <v>45410</v>
      </c>
      <c r="E622" t="s">
        <v>366</v>
      </c>
      <c r="I622" t="s">
        <v>379</v>
      </c>
      <c r="K622" t="s">
        <v>430</v>
      </c>
      <c r="M622" t="s">
        <v>246</v>
      </c>
    </row>
    <row r="623" spans="1:13" x14ac:dyDescent="0.25">
      <c r="A623">
        <v>34</v>
      </c>
      <c r="B623" t="s">
        <v>225</v>
      </c>
      <c r="C623" s="17">
        <v>45410</v>
      </c>
      <c r="E623" t="s">
        <v>370</v>
      </c>
      <c r="I623" t="s">
        <v>380</v>
      </c>
      <c r="K623" t="s">
        <v>406</v>
      </c>
      <c r="M623" t="s">
        <v>246</v>
      </c>
    </row>
    <row r="624" spans="1:13" x14ac:dyDescent="0.25">
      <c r="A624">
        <v>34</v>
      </c>
      <c r="B624" t="s">
        <v>225</v>
      </c>
      <c r="C624" s="17">
        <v>45410</v>
      </c>
      <c r="E624" t="s">
        <v>363</v>
      </c>
      <c r="I624" t="s">
        <v>381</v>
      </c>
      <c r="K624" t="s">
        <v>420</v>
      </c>
      <c r="M624" t="s">
        <v>246</v>
      </c>
    </row>
    <row r="625" spans="1:13" x14ac:dyDescent="0.25">
      <c r="C625" s="17"/>
    </row>
    <row r="626" spans="1:13" x14ac:dyDescent="0.25">
      <c r="A626">
        <v>35</v>
      </c>
      <c r="B626" t="s">
        <v>225</v>
      </c>
      <c r="C626" s="17">
        <v>45417</v>
      </c>
      <c r="E626" t="s">
        <v>381</v>
      </c>
      <c r="I626" t="s">
        <v>376</v>
      </c>
      <c r="K626" t="s">
        <v>416</v>
      </c>
      <c r="M626" t="s">
        <v>246</v>
      </c>
    </row>
    <row r="627" spans="1:13" x14ac:dyDescent="0.25">
      <c r="A627">
        <v>35</v>
      </c>
      <c r="B627" t="s">
        <v>225</v>
      </c>
      <c r="C627" s="17">
        <v>45417</v>
      </c>
      <c r="E627" t="s">
        <v>364</v>
      </c>
      <c r="I627" t="s">
        <v>373</v>
      </c>
      <c r="K627" t="s">
        <v>437</v>
      </c>
      <c r="M627" t="s">
        <v>246</v>
      </c>
    </row>
    <row r="628" spans="1:13" x14ac:dyDescent="0.25">
      <c r="A628">
        <v>35</v>
      </c>
      <c r="B628" t="s">
        <v>225</v>
      </c>
      <c r="C628" s="17">
        <v>45417</v>
      </c>
      <c r="E628" t="s">
        <v>375</v>
      </c>
      <c r="I628" t="s">
        <v>372</v>
      </c>
      <c r="K628" t="s">
        <v>423</v>
      </c>
      <c r="M628" t="s">
        <v>246</v>
      </c>
    </row>
    <row r="629" spans="1:13" x14ac:dyDescent="0.25">
      <c r="A629">
        <v>35</v>
      </c>
      <c r="B629" t="s">
        <v>225</v>
      </c>
      <c r="C629" s="17">
        <v>45417</v>
      </c>
      <c r="E629" t="s">
        <v>378</v>
      </c>
      <c r="I629" t="s">
        <v>362</v>
      </c>
      <c r="K629" t="s">
        <v>435</v>
      </c>
      <c r="M629" t="s">
        <v>246</v>
      </c>
    </row>
    <row r="630" spans="1:13" x14ac:dyDescent="0.25">
      <c r="A630">
        <v>35</v>
      </c>
      <c r="B630" t="s">
        <v>225</v>
      </c>
      <c r="C630" s="17">
        <v>45417</v>
      </c>
      <c r="E630" t="s">
        <v>365</v>
      </c>
      <c r="I630" t="s">
        <v>367</v>
      </c>
      <c r="K630" t="s">
        <v>404</v>
      </c>
      <c r="M630" t="s">
        <v>246</v>
      </c>
    </row>
    <row r="631" spans="1:13" x14ac:dyDescent="0.25">
      <c r="A631">
        <v>35</v>
      </c>
      <c r="B631" t="s">
        <v>225</v>
      </c>
      <c r="C631" s="17">
        <v>45417</v>
      </c>
      <c r="E631" t="s">
        <v>374</v>
      </c>
      <c r="I631" t="s">
        <v>368</v>
      </c>
      <c r="K631" t="s">
        <v>406</v>
      </c>
      <c r="M631" t="s">
        <v>246</v>
      </c>
    </row>
    <row r="632" spans="1:13" x14ac:dyDescent="0.25">
      <c r="A632">
        <v>35</v>
      </c>
      <c r="B632" t="s">
        <v>225</v>
      </c>
      <c r="C632" s="17">
        <v>45417</v>
      </c>
      <c r="E632" t="s">
        <v>380</v>
      </c>
      <c r="I632" t="s">
        <v>363</v>
      </c>
      <c r="K632" t="s">
        <v>418</v>
      </c>
      <c r="M632" t="s">
        <v>246</v>
      </c>
    </row>
    <row r="633" spans="1:13" x14ac:dyDescent="0.25">
      <c r="A633">
        <v>35</v>
      </c>
      <c r="B633" t="s">
        <v>225</v>
      </c>
      <c r="C633" s="17">
        <v>45417</v>
      </c>
      <c r="E633" t="s">
        <v>379</v>
      </c>
      <c r="I633" t="s">
        <v>370</v>
      </c>
      <c r="K633" t="s">
        <v>410</v>
      </c>
      <c r="M633" t="s">
        <v>246</v>
      </c>
    </row>
    <row r="634" spans="1:13" x14ac:dyDescent="0.25">
      <c r="A634">
        <v>35</v>
      </c>
      <c r="B634" t="s">
        <v>225</v>
      </c>
      <c r="C634" s="17">
        <v>45417</v>
      </c>
      <c r="E634" t="s">
        <v>377</v>
      </c>
      <c r="I634" t="s">
        <v>371</v>
      </c>
      <c r="K634" t="s">
        <v>412</v>
      </c>
      <c r="M634" t="s">
        <v>246</v>
      </c>
    </row>
    <row r="635" spans="1:13" x14ac:dyDescent="0.25">
      <c r="A635">
        <v>35</v>
      </c>
      <c r="B635" t="s">
        <v>225</v>
      </c>
      <c r="C635" s="17">
        <v>45417</v>
      </c>
      <c r="E635" t="s">
        <v>369</v>
      </c>
      <c r="I635" t="s">
        <v>366</v>
      </c>
      <c r="K635" t="s">
        <v>425</v>
      </c>
      <c r="M635" t="s">
        <v>246</v>
      </c>
    </row>
    <row r="636" spans="1:13" x14ac:dyDescent="0.25">
      <c r="C636" s="17"/>
    </row>
    <row r="637" spans="1:13" x14ac:dyDescent="0.25">
      <c r="A637">
        <v>36</v>
      </c>
      <c r="B637" t="s">
        <v>225</v>
      </c>
      <c r="C637" s="17">
        <v>45424</v>
      </c>
      <c r="E637" t="s">
        <v>366</v>
      </c>
      <c r="I637" t="s">
        <v>375</v>
      </c>
      <c r="K637" t="s">
        <v>430</v>
      </c>
      <c r="M637" t="s">
        <v>246</v>
      </c>
    </row>
    <row r="638" spans="1:13" x14ac:dyDescent="0.25">
      <c r="A638">
        <v>36</v>
      </c>
      <c r="B638" t="s">
        <v>225</v>
      </c>
      <c r="C638" s="17">
        <v>45424</v>
      </c>
      <c r="E638" t="s">
        <v>368</v>
      </c>
      <c r="I638" t="s">
        <v>379</v>
      </c>
      <c r="K638" t="s">
        <v>408</v>
      </c>
      <c r="M638" t="s">
        <v>246</v>
      </c>
    </row>
    <row r="639" spans="1:13" x14ac:dyDescent="0.25">
      <c r="A639">
        <v>36</v>
      </c>
      <c r="B639" t="s">
        <v>225</v>
      </c>
      <c r="C639" s="17">
        <v>45424</v>
      </c>
      <c r="E639" t="s">
        <v>373</v>
      </c>
      <c r="I639" t="s">
        <v>381</v>
      </c>
      <c r="K639" t="s">
        <v>414</v>
      </c>
      <c r="M639" t="s">
        <v>246</v>
      </c>
    </row>
    <row r="640" spans="1:13" x14ac:dyDescent="0.25">
      <c r="A640">
        <v>36</v>
      </c>
      <c r="B640" t="s">
        <v>225</v>
      </c>
      <c r="C640" s="17">
        <v>45424</v>
      </c>
      <c r="E640" t="s">
        <v>367</v>
      </c>
      <c r="I640" t="s">
        <v>370</v>
      </c>
      <c r="K640" t="s">
        <v>402</v>
      </c>
      <c r="M640" t="s">
        <v>246</v>
      </c>
    </row>
    <row r="641" spans="1:13" x14ac:dyDescent="0.25">
      <c r="A641">
        <v>36</v>
      </c>
      <c r="B641" t="s">
        <v>225</v>
      </c>
      <c r="C641" s="17">
        <v>45424</v>
      </c>
      <c r="E641" t="s">
        <v>371</v>
      </c>
      <c r="I641" t="s">
        <v>378</v>
      </c>
      <c r="K641" t="s">
        <v>428</v>
      </c>
      <c r="M641" t="s">
        <v>246</v>
      </c>
    </row>
    <row r="642" spans="1:13" x14ac:dyDescent="0.25">
      <c r="A642">
        <v>36</v>
      </c>
      <c r="B642" t="s">
        <v>225</v>
      </c>
      <c r="C642" s="17">
        <v>45424</v>
      </c>
      <c r="E642" t="s">
        <v>362</v>
      </c>
      <c r="I642" t="s">
        <v>377</v>
      </c>
      <c r="K642" t="s">
        <v>442</v>
      </c>
      <c r="M642" t="s">
        <v>246</v>
      </c>
    </row>
    <row r="643" spans="1:13" x14ac:dyDescent="0.25">
      <c r="A643">
        <v>36</v>
      </c>
      <c r="B643" t="s">
        <v>225</v>
      </c>
      <c r="C643" s="17">
        <v>45424</v>
      </c>
      <c r="E643" t="s">
        <v>369</v>
      </c>
      <c r="I643" t="s">
        <v>380</v>
      </c>
      <c r="K643" t="s">
        <v>425</v>
      </c>
      <c r="M643" t="s">
        <v>246</v>
      </c>
    </row>
    <row r="644" spans="1:13" x14ac:dyDescent="0.25">
      <c r="A644">
        <v>36</v>
      </c>
      <c r="B644" t="s">
        <v>225</v>
      </c>
      <c r="C644" s="17">
        <v>45424</v>
      </c>
      <c r="E644" t="s">
        <v>374</v>
      </c>
      <c r="I644" t="s">
        <v>364</v>
      </c>
      <c r="K644" t="s">
        <v>406</v>
      </c>
      <c r="M644" t="s">
        <v>246</v>
      </c>
    </row>
    <row r="645" spans="1:13" x14ac:dyDescent="0.25">
      <c r="A645">
        <v>36</v>
      </c>
      <c r="B645" t="s">
        <v>225</v>
      </c>
      <c r="C645" s="17">
        <v>45424</v>
      </c>
      <c r="E645" t="s">
        <v>372</v>
      </c>
      <c r="I645" t="s">
        <v>365</v>
      </c>
      <c r="K645" t="s">
        <v>412</v>
      </c>
      <c r="M645" t="s">
        <v>246</v>
      </c>
    </row>
    <row r="646" spans="1:13" x14ac:dyDescent="0.25">
      <c r="A646">
        <v>36</v>
      </c>
      <c r="B646" t="s">
        <v>225</v>
      </c>
      <c r="C646" s="17">
        <v>45424</v>
      </c>
      <c r="E646" t="s">
        <v>376</v>
      </c>
      <c r="I646" t="s">
        <v>363</v>
      </c>
      <c r="K646" t="s">
        <v>432</v>
      </c>
      <c r="M646" t="s">
        <v>246</v>
      </c>
    </row>
    <row r="647" spans="1:13" x14ac:dyDescent="0.25">
      <c r="C647" s="17"/>
    </row>
    <row r="648" spans="1:13" x14ac:dyDescent="0.25">
      <c r="A648">
        <v>37</v>
      </c>
      <c r="B648" t="s">
        <v>225</v>
      </c>
      <c r="C648" s="17">
        <v>45431</v>
      </c>
      <c r="E648" t="s">
        <v>377</v>
      </c>
      <c r="I648" t="s">
        <v>368</v>
      </c>
      <c r="K648" t="s">
        <v>412</v>
      </c>
      <c r="M648" t="s">
        <v>246</v>
      </c>
    </row>
    <row r="649" spans="1:13" x14ac:dyDescent="0.25">
      <c r="A649">
        <v>37</v>
      </c>
      <c r="B649" t="s">
        <v>225</v>
      </c>
      <c r="C649" s="17">
        <v>45431</v>
      </c>
      <c r="E649" t="s">
        <v>378</v>
      </c>
      <c r="I649" t="s">
        <v>369</v>
      </c>
      <c r="K649" t="s">
        <v>435</v>
      </c>
      <c r="M649" t="s">
        <v>246</v>
      </c>
    </row>
    <row r="650" spans="1:13" x14ac:dyDescent="0.25">
      <c r="A650">
        <v>37</v>
      </c>
      <c r="B650" t="s">
        <v>225</v>
      </c>
      <c r="C650" s="17">
        <v>45431</v>
      </c>
      <c r="E650" t="s">
        <v>380</v>
      </c>
      <c r="I650" t="s">
        <v>374</v>
      </c>
      <c r="K650" t="s">
        <v>418</v>
      </c>
      <c r="M650" t="s">
        <v>246</v>
      </c>
    </row>
    <row r="651" spans="1:13" x14ac:dyDescent="0.25">
      <c r="A651">
        <v>37</v>
      </c>
      <c r="B651" t="s">
        <v>225</v>
      </c>
      <c r="C651" s="17">
        <v>45431</v>
      </c>
      <c r="E651" t="s">
        <v>375</v>
      </c>
      <c r="I651" t="s">
        <v>367</v>
      </c>
      <c r="K651" t="s">
        <v>423</v>
      </c>
      <c r="M651" t="s">
        <v>246</v>
      </c>
    </row>
    <row r="652" spans="1:13" x14ac:dyDescent="0.25">
      <c r="A652">
        <v>37</v>
      </c>
      <c r="B652" t="s">
        <v>225</v>
      </c>
      <c r="C652" s="17">
        <v>45431</v>
      </c>
      <c r="E652" t="s">
        <v>366</v>
      </c>
      <c r="I652" t="s">
        <v>376</v>
      </c>
      <c r="K652" t="s">
        <v>430</v>
      </c>
      <c r="M652" t="s">
        <v>246</v>
      </c>
    </row>
    <row r="653" spans="1:13" x14ac:dyDescent="0.25">
      <c r="A653">
        <v>37</v>
      </c>
      <c r="B653" t="s">
        <v>225</v>
      </c>
      <c r="C653" s="17">
        <v>45431</v>
      </c>
      <c r="E653" t="s">
        <v>381</v>
      </c>
      <c r="I653" t="s">
        <v>365</v>
      </c>
      <c r="K653" t="s">
        <v>416</v>
      </c>
      <c r="M653" t="s">
        <v>246</v>
      </c>
    </row>
    <row r="654" spans="1:13" x14ac:dyDescent="0.25">
      <c r="A654">
        <v>37</v>
      </c>
      <c r="B654" t="s">
        <v>225</v>
      </c>
      <c r="C654" s="17">
        <v>45431</v>
      </c>
      <c r="E654" t="s">
        <v>370</v>
      </c>
      <c r="I654" t="s">
        <v>372</v>
      </c>
      <c r="K654" t="s">
        <v>406</v>
      </c>
      <c r="M654" t="s">
        <v>246</v>
      </c>
    </row>
    <row r="655" spans="1:13" x14ac:dyDescent="0.25">
      <c r="A655">
        <v>37</v>
      </c>
      <c r="B655" t="s">
        <v>225</v>
      </c>
      <c r="C655" s="17">
        <v>45431</v>
      </c>
      <c r="E655" t="s">
        <v>373</v>
      </c>
      <c r="I655" t="s">
        <v>362</v>
      </c>
      <c r="K655" t="s">
        <v>414</v>
      </c>
      <c r="M655" t="s">
        <v>246</v>
      </c>
    </row>
    <row r="656" spans="1:13" x14ac:dyDescent="0.25">
      <c r="A656">
        <v>37</v>
      </c>
      <c r="B656" t="s">
        <v>225</v>
      </c>
      <c r="C656" s="17">
        <v>45431</v>
      </c>
      <c r="E656" t="s">
        <v>363</v>
      </c>
      <c r="I656" t="s">
        <v>371</v>
      </c>
      <c r="K656" t="s">
        <v>420</v>
      </c>
      <c r="M656" t="s">
        <v>246</v>
      </c>
    </row>
    <row r="657" spans="1:13" x14ac:dyDescent="0.25">
      <c r="A657">
        <v>37</v>
      </c>
      <c r="B657" t="s">
        <v>225</v>
      </c>
      <c r="C657" s="17">
        <v>45431</v>
      </c>
      <c r="E657" t="s">
        <v>379</v>
      </c>
      <c r="I657" t="s">
        <v>364</v>
      </c>
      <c r="K657" t="s">
        <v>410</v>
      </c>
      <c r="M657" t="s">
        <v>246</v>
      </c>
    </row>
    <row r="658" spans="1:13" x14ac:dyDescent="0.25">
      <c r="C658" s="17"/>
    </row>
    <row r="659" spans="1:13" x14ac:dyDescent="0.25">
      <c r="A659">
        <v>38</v>
      </c>
      <c r="B659" t="s">
        <v>225</v>
      </c>
      <c r="C659" s="17">
        <v>45438</v>
      </c>
      <c r="E659" t="s">
        <v>368</v>
      </c>
      <c r="I659" t="s">
        <v>363</v>
      </c>
      <c r="K659" t="s">
        <v>408</v>
      </c>
      <c r="M659" t="s">
        <v>246</v>
      </c>
    </row>
    <row r="660" spans="1:13" x14ac:dyDescent="0.25">
      <c r="A660">
        <v>38</v>
      </c>
      <c r="B660" t="s">
        <v>225</v>
      </c>
      <c r="C660" s="17">
        <v>45438</v>
      </c>
      <c r="E660" t="s">
        <v>372</v>
      </c>
      <c r="I660" t="s">
        <v>379</v>
      </c>
      <c r="K660" t="s">
        <v>412</v>
      </c>
      <c r="M660" t="s">
        <v>246</v>
      </c>
    </row>
    <row r="661" spans="1:13" x14ac:dyDescent="0.25">
      <c r="A661">
        <v>38</v>
      </c>
      <c r="B661" t="s">
        <v>225</v>
      </c>
      <c r="C661" s="17">
        <v>45438</v>
      </c>
      <c r="E661" t="s">
        <v>365</v>
      </c>
      <c r="I661" t="s">
        <v>377</v>
      </c>
      <c r="K661" t="s">
        <v>404</v>
      </c>
      <c r="M661" t="s">
        <v>246</v>
      </c>
    </row>
    <row r="662" spans="1:13" x14ac:dyDescent="0.25">
      <c r="A662">
        <v>38</v>
      </c>
      <c r="B662" t="s">
        <v>225</v>
      </c>
      <c r="C662" s="17">
        <v>45438</v>
      </c>
      <c r="E662" t="s">
        <v>367</v>
      </c>
      <c r="I662" t="s">
        <v>381</v>
      </c>
      <c r="K662" t="s">
        <v>402</v>
      </c>
      <c r="M662" t="s">
        <v>246</v>
      </c>
    </row>
    <row r="663" spans="1:13" x14ac:dyDescent="0.25">
      <c r="A663">
        <v>38</v>
      </c>
      <c r="B663" t="s">
        <v>225</v>
      </c>
      <c r="C663" s="17">
        <v>45438</v>
      </c>
      <c r="E663" t="s">
        <v>364</v>
      </c>
      <c r="I663" t="s">
        <v>366</v>
      </c>
      <c r="K663" t="s">
        <v>437</v>
      </c>
      <c r="M663" t="s">
        <v>246</v>
      </c>
    </row>
    <row r="664" spans="1:13" x14ac:dyDescent="0.25">
      <c r="A664">
        <v>38</v>
      </c>
      <c r="B664" t="s">
        <v>225</v>
      </c>
      <c r="C664" s="17">
        <v>45438</v>
      </c>
      <c r="E664" t="s">
        <v>374</v>
      </c>
      <c r="I664" t="s">
        <v>378</v>
      </c>
      <c r="K664" t="s">
        <v>406</v>
      </c>
      <c r="M664" t="s">
        <v>246</v>
      </c>
    </row>
    <row r="665" spans="1:13" x14ac:dyDescent="0.25">
      <c r="A665">
        <v>38</v>
      </c>
      <c r="B665" t="s">
        <v>225</v>
      </c>
      <c r="C665" s="17">
        <v>45438</v>
      </c>
      <c r="E665" t="s">
        <v>362</v>
      </c>
      <c r="I665" t="s">
        <v>380</v>
      </c>
      <c r="K665" t="s">
        <v>442</v>
      </c>
      <c r="M665" t="s">
        <v>246</v>
      </c>
    </row>
    <row r="666" spans="1:13" x14ac:dyDescent="0.25">
      <c r="A666">
        <v>38</v>
      </c>
      <c r="B666" t="s">
        <v>225</v>
      </c>
      <c r="C666" s="17">
        <v>45438</v>
      </c>
      <c r="E666" t="s">
        <v>371</v>
      </c>
      <c r="I666" t="s">
        <v>375</v>
      </c>
      <c r="K666" t="s">
        <v>428</v>
      </c>
      <c r="M666" t="s">
        <v>246</v>
      </c>
    </row>
    <row r="667" spans="1:13" x14ac:dyDescent="0.25">
      <c r="A667">
        <v>38</v>
      </c>
      <c r="B667" t="s">
        <v>225</v>
      </c>
      <c r="C667" s="17">
        <v>45438</v>
      </c>
      <c r="E667" t="s">
        <v>376</v>
      </c>
      <c r="I667" t="s">
        <v>373</v>
      </c>
      <c r="K667" t="s">
        <v>432</v>
      </c>
      <c r="M667" t="s">
        <v>246</v>
      </c>
    </row>
    <row r="668" spans="1:13" x14ac:dyDescent="0.25">
      <c r="A668">
        <v>38</v>
      </c>
      <c r="B668" t="s">
        <v>225</v>
      </c>
      <c r="C668" s="17">
        <v>45438</v>
      </c>
      <c r="E668" t="s">
        <v>369</v>
      </c>
      <c r="I668" t="s">
        <v>370</v>
      </c>
      <c r="K668" t="s">
        <v>425</v>
      </c>
      <c r="M668" t="s">
        <v>246</v>
      </c>
    </row>
  </sheetData>
  <mergeCells count="381">
    <mergeCell ref="A1:T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Q3:Q7"/>
    <mergeCell ref="R3:R7"/>
    <mergeCell ref="S3:S7"/>
    <mergeCell ref="T3:T7"/>
    <mergeCell ref="M3:M7"/>
    <mergeCell ref="N3:N7"/>
    <mergeCell ref="O3:O7"/>
    <mergeCell ref="A8:A12"/>
    <mergeCell ref="B8:B12"/>
    <mergeCell ref="C8:C12"/>
    <mergeCell ref="D8:D12"/>
    <mergeCell ref="E8:E12"/>
    <mergeCell ref="F8:F12"/>
    <mergeCell ref="J3:J7"/>
    <mergeCell ref="K3:K7"/>
    <mergeCell ref="L3:L7"/>
    <mergeCell ref="T8:T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M8:M12"/>
    <mergeCell ref="N8:N12"/>
    <mergeCell ref="O8:O12"/>
    <mergeCell ref="Q8:Q12"/>
    <mergeCell ref="R8:R12"/>
    <mergeCell ref="S8:S12"/>
    <mergeCell ref="G8:G12"/>
    <mergeCell ref="H8:H12"/>
    <mergeCell ref="I8:I12"/>
    <mergeCell ref="J8:J12"/>
    <mergeCell ref="K8:K12"/>
    <mergeCell ref="L8:L12"/>
    <mergeCell ref="Q13:Q17"/>
    <mergeCell ref="R13:R17"/>
    <mergeCell ref="S13:S17"/>
    <mergeCell ref="T13:T17"/>
    <mergeCell ref="A18:A22"/>
    <mergeCell ref="B18:B22"/>
    <mergeCell ref="C18:C22"/>
    <mergeCell ref="D18:D22"/>
    <mergeCell ref="E18:E22"/>
    <mergeCell ref="F18:F22"/>
    <mergeCell ref="J13:J17"/>
    <mergeCell ref="K13:K17"/>
    <mergeCell ref="L13:L17"/>
    <mergeCell ref="M13:M17"/>
    <mergeCell ref="N13:N17"/>
    <mergeCell ref="O13:O17"/>
    <mergeCell ref="T18:T22"/>
    <mergeCell ref="M18:M22"/>
    <mergeCell ref="N18:N22"/>
    <mergeCell ref="O18:O22"/>
    <mergeCell ref="Q18:Q22"/>
    <mergeCell ref="R18:R22"/>
    <mergeCell ref="S18:S22"/>
    <mergeCell ref="G18:G22"/>
    <mergeCell ref="H18:H22"/>
    <mergeCell ref="I18:I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18:J22"/>
    <mergeCell ref="K18:K22"/>
    <mergeCell ref="L18:L22"/>
    <mergeCell ref="Q23:Q27"/>
    <mergeCell ref="R23:R27"/>
    <mergeCell ref="S23:S27"/>
    <mergeCell ref="T23:T27"/>
    <mergeCell ref="A28:A32"/>
    <mergeCell ref="B28:B32"/>
    <mergeCell ref="C28:C32"/>
    <mergeCell ref="D28:D32"/>
    <mergeCell ref="E28:E32"/>
    <mergeCell ref="F28:F32"/>
    <mergeCell ref="J23:J27"/>
    <mergeCell ref="K23:K27"/>
    <mergeCell ref="L23:L27"/>
    <mergeCell ref="M23:M27"/>
    <mergeCell ref="N23:N27"/>
    <mergeCell ref="O23:O27"/>
    <mergeCell ref="T28:T32"/>
    <mergeCell ref="M28:M32"/>
    <mergeCell ref="N28:N32"/>
    <mergeCell ref="O28:O32"/>
    <mergeCell ref="Q28:Q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R28:R32"/>
    <mergeCell ref="S28:S32"/>
    <mergeCell ref="G28:G32"/>
    <mergeCell ref="H28:H32"/>
    <mergeCell ref="I28:I32"/>
    <mergeCell ref="J28:J32"/>
    <mergeCell ref="K28:K32"/>
    <mergeCell ref="L28:L32"/>
    <mergeCell ref="Q33:Q37"/>
    <mergeCell ref="R33:R37"/>
    <mergeCell ref="S33:S37"/>
    <mergeCell ref="T33:T37"/>
    <mergeCell ref="A38:A42"/>
    <mergeCell ref="B38:B42"/>
    <mergeCell ref="C38:C42"/>
    <mergeCell ref="D38:D42"/>
    <mergeCell ref="E38:E42"/>
    <mergeCell ref="F38:F42"/>
    <mergeCell ref="J33:J37"/>
    <mergeCell ref="K33:K37"/>
    <mergeCell ref="L33:L37"/>
    <mergeCell ref="M33:M37"/>
    <mergeCell ref="N33:N37"/>
    <mergeCell ref="O33:O37"/>
    <mergeCell ref="T38:T42"/>
    <mergeCell ref="M38:M42"/>
    <mergeCell ref="N38:N42"/>
    <mergeCell ref="O38:O42"/>
    <mergeCell ref="Q38:Q42"/>
    <mergeCell ref="R38:R42"/>
    <mergeCell ref="S38:S42"/>
    <mergeCell ref="G38:G42"/>
    <mergeCell ref="H38:H42"/>
    <mergeCell ref="I38:I42"/>
    <mergeCell ref="J38:J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K38:K42"/>
    <mergeCell ref="L38:L42"/>
    <mergeCell ref="Q43:Q47"/>
    <mergeCell ref="R43:R47"/>
    <mergeCell ref="S43:S47"/>
    <mergeCell ref="T43:T47"/>
    <mergeCell ref="A48:A52"/>
    <mergeCell ref="B48:B52"/>
    <mergeCell ref="C48:C52"/>
    <mergeCell ref="D48:D52"/>
    <mergeCell ref="E48:E52"/>
    <mergeCell ref="F48:F52"/>
    <mergeCell ref="J43:J47"/>
    <mergeCell ref="K43:K47"/>
    <mergeCell ref="L43:L47"/>
    <mergeCell ref="M43:M47"/>
    <mergeCell ref="N43:N47"/>
    <mergeCell ref="O43:O47"/>
    <mergeCell ref="T48:T52"/>
    <mergeCell ref="M48:M52"/>
    <mergeCell ref="N48:N52"/>
    <mergeCell ref="O48:O52"/>
    <mergeCell ref="Q48:Q52"/>
    <mergeCell ref="R48:R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S48:S52"/>
    <mergeCell ref="G48:G52"/>
    <mergeCell ref="H48:H52"/>
    <mergeCell ref="I48:I52"/>
    <mergeCell ref="J48:J52"/>
    <mergeCell ref="K48:K52"/>
    <mergeCell ref="L48:L52"/>
    <mergeCell ref="Q53:Q57"/>
    <mergeCell ref="R53:R57"/>
    <mergeCell ref="S53:S57"/>
    <mergeCell ref="T53:T57"/>
    <mergeCell ref="A58:A62"/>
    <mergeCell ref="B58:B62"/>
    <mergeCell ref="C58:C62"/>
    <mergeCell ref="D58:D62"/>
    <mergeCell ref="E58:E62"/>
    <mergeCell ref="F58:F62"/>
    <mergeCell ref="J53:J57"/>
    <mergeCell ref="K53:K57"/>
    <mergeCell ref="L53:L57"/>
    <mergeCell ref="M53:M57"/>
    <mergeCell ref="N53:N57"/>
    <mergeCell ref="O53:O57"/>
    <mergeCell ref="T58:T62"/>
    <mergeCell ref="M58:M62"/>
    <mergeCell ref="N58:N62"/>
    <mergeCell ref="O58:O62"/>
    <mergeCell ref="Q58:Q62"/>
    <mergeCell ref="R58:R62"/>
    <mergeCell ref="S58:S62"/>
    <mergeCell ref="G58:G62"/>
    <mergeCell ref="H58:H62"/>
    <mergeCell ref="I58:I62"/>
    <mergeCell ref="J58:J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K58:K62"/>
    <mergeCell ref="L58:L62"/>
    <mergeCell ref="Q63:Q67"/>
    <mergeCell ref="R63:R67"/>
    <mergeCell ref="S63:S67"/>
    <mergeCell ref="T63:T67"/>
    <mergeCell ref="A68:A72"/>
    <mergeCell ref="B68:B72"/>
    <mergeCell ref="C68:C72"/>
    <mergeCell ref="D68:D72"/>
    <mergeCell ref="E68:E72"/>
    <mergeCell ref="F68:F72"/>
    <mergeCell ref="J63:J67"/>
    <mergeCell ref="K63:K67"/>
    <mergeCell ref="L63:L67"/>
    <mergeCell ref="M63:M67"/>
    <mergeCell ref="N63:N67"/>
    <mergeCell ref="O63:O67"/>
    <mergeCell ref="T68:T72"/>
    <mergeCell ref="M68:M72"/>
    <mergeCell ref="N68:N72"/>
    <mergeCell ref="O68:O72"/>
    <mergeCell ref="Q68:Q72"/>
    <mergeCell ref="R68:R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S68:S72"/>
    <mergeCell ref="G68:G72"/>
    <mergeCell ref="H68:H72"/>
    <mergeCell ref="I68:I72"/>
    <mergeCell ref="J68:J72"/>
    <mergeCell ref="K68:K72"/>
    <mergeCell ref="L68:L72"/>
    <mergeCell ref="Q73:Q77"/>
    <mergeCell ref="R73:R77"/>
    <mergeCell ref="S73:S77"/>
    <mergeCell ref="T73:T77"/>
    <mergeCell ref="A78:A82"/>
    <mergeCell ref="B78:B82"/>
    <mergeCell ref="C78:C82"/>
    <mergeCell ref="D78:D82"/>
    <mergeCell ref="E78:E82"/>
    <mergeCell ref="F78:F82"/>
    <mergeCell ref="J73:J77"/>
    <mergeCell ref="K73:K77"/>
    <mergeCell ref="L73:L77"/>
    <mergeCell ref="M73:M77"/>
    <mergeCell ref="N73:N77"/>
    <mergeCell ref="O73:O77"/>
    <mergeCell ref="T78:T82"/>
    <mergeCell ref="M78:M82"/>
    <mergeCell ref="N78:N82"/>
    <mergeCell ref="O78:O82"/>
    <mergeCell ref="Q78:Q82"/>
    <mergeCell ref="R78:R82"/>
    <mergeCell ref="S78:S82"/>
    <mergeCell ref="G78:G82"/>
    <mergeCell ref="H78:H82"/>
    <mergeCell ref="I78:I82"/>
    <mergeCell ref="J78:J8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K78:K82"/>
    <mergeCell ref="L78:L82"/>
    <mergeCell ref="Q83:Q87"/>
    <mergeCell ref="R83:R87"/>
    <mergeCell ref="S83:S87"/>
    <mergeCell ref="T83:T87"/>
    <mergeCell ref="A88:A92"/>
    <mergeCell ref="B88:B92"/>
    <mergeCell ref="C88:C92"/>
    <mergeCell ref="D88:D92"/>
    <mergeCell ref="E88:E92"/>
    <mergeCell ref="F88:F92"/>
    <mergeCell ref="J83:J87"/>
    <mergeCell ref="K83:K87"/>
    <mergeCell ref="L83:L87"/>
    <mergeCell ref="M83:M87"/>
    <mergeCell ref="N83:N87"/>
    <mergeCell ref="O83:O87"/>
    <mergeCell ref="T88:T92"/>
    <mergeCell ref="M88:M92"/>
    <mergeCell ref="N88:N92"/>
    <mergeCell ref="O88:O92"/>
    <mergeCell ref="Q88:Q92"/>
    <mergeCell ref="R88:R92"/>
    <mergeCell ref="K98:K102"/>
    <mergeCell ref="L98:L10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S88:S92"/>
    <mergeCell ref="G88:G92"/>
    <mergeCell ref="H88:H92"/>
    <mergeCell ref="I88:I92"/>
    <mergeCell ref="J88:J92"/>
    <mergeCell ref="K88:K92"/>
    <mergeCell ref="L88:L92"/>
    <mergeCell ref="Q93:Q97"/>
    <mergeCell ref="R93:R97"/>
    <mergeCell ref="S93:S97"/>
    <mergeCell ref="T93:T97"/>
    <mergeCell ref="A98:A102"/>
    <mergeCell ref="B98:B102"/>
    <mergeCell ref="C98:C102"/>
    <mergeCell ref="D98:D102"/>
    <mergeCell ref="E98:E102"/>
    <mergeCell ref="F98:F102"/>
    <mergeCell ref="J93:J97"/>
    <mergeCell ref="K93:K97"/>
    <mergeCell ref="L93:L97"/>
    <mergeCell ref="M93:M97"/>
    <mergeCell ref="N93:N97"/>
    <mergeCell ref="O93:O97"/>
    <mergeCell ref="T98:T102"/>
    <mergeCell ref="M98:M102"/>
    <mergeCell ref="N98:N102"/>
    <mergeCell ref="O98:O102"/>
    <mergeCell ref="Q98:Q102"/>
    <mergeCell ref="R98:R102"/>
    <mergeCell ref="S98:S102"/>
    <mergeCell ref="G98:G102"/>
    <mergeCell ref="H98:H102"/>
    <mergeCell ref="I98:I102"/>
    <mergeCell ref="J98:J102"/>
  </mergeCells>
  <hyperlinks>
    <hyperlink ref="B3" r:id="rId1" display="https://fbref.com/en/squads/d609edc0/Internazionale-Stats" xr:uid="{D5447078-6BF5-4AE0-9CB5-23D288FC3A59}"/>
    <hyperlink ref="P3" r:id="rId2" display="https://fbref.com/en/matches/93b6cf24/Internazionale-Frosinone-November-12-2023-Serie-A" xr:uid="{EA04388B-8425-409E-9E3F-C492AAF781D8}"/>
    <hyperlink ref="P4" r:id="rId3" display="https://fbref.com/en/matches/5d1039da/Derby-dItalia-Juventus-Internazionale-November-26-2023-Serie-A" xr:uid="{60314A08-C4F2-4463-A45A-3A56ACA13D9B}"/>
    <hyperlink ref="P5" r:id="rId4" display="https://fbref.com/en/matches/60106a8e/Napoli-Internazionale-December-3-2023-Serie-A" xr:uid="{DFB9FC7C-DFFC-414A-99BE-38AA988CA898}"/>
    <hyperlink ref="P6" r:id="rId5" display="https://fbref.com/en/matches/26772f25/Internazionale-Udinese-December-9-2023-Serie-A" xr:uid="{40C84B0B-6A53-459B-91C6-46D8F03E60E1}"/>
    <hyperlink ref="P7" r:id="rId6" display="https://fbref.com/en/matches/ebcc474c/Lazio-Internazionale-December-17-2023-Serie-A" xr:uid="{CBC80FE9-42AC-44DB-AB6D-C526F631D6D4}"/>
    <hyperlink ref="R3" r:id="rId7" display="https://fbref.com/en/players/f7036e1c/Lautaro-Martinez" xr:uid="{D74098F2-1B64-4CF9-A6F5-C9D996A17FAE}"/>
    <hyperlink ref="S3" r:id="rId8" display="https://fbref.com/en/players/420c18a1/Yann-Sommer" xr:uid="{EA7F6E44-27B0-4560-A600-BA702CBE54D6}"/>
    <hyperlink ref="B8" r:id="rId9" display="https://fbref.com/en/squads/e0652b02/Juventus-Stats" xr:uid="{71342771-57B8-423D-BDFE-BDA4C3C8D299}"/>
    <hyperlink ref="P8" r:id="rId10" display="https://fbref.com/en/matches/30bc4996/Juventus-Cagliari-November-11-2023-Serie-A" xr:uid="{CB7659DC-F772-49F2-B734-DB19AD086920}"/>
    <hyperlink ref="P9" r:id="rId11" display="https://fbref.com/en/matches/5d1039da/Derby-dItalia-Juventus-Internazionale-November-26-2023-Serie-A" xr:uid="{C0C2320F-97FC-4FA5-999B-0A0D55D33CEB}"/>
    <hyperlink ref="P10" r:id="rId12" display="https://fbref.com/en/matches/54baa72c/Monza-Juventus-December-1-2023-Serie-A" xr:uid="{21FBEC6D-3C9E-4AA5-9862-E1C7ACA1865D}"/>
    <hyperlink ref="P11" r:id="rId13" display="https://fbref.com/en/matches/f2ffde12/Juventus-Napoli-December-8-2023-Serie-A" xr:uid="{E007B476-3D5A-4F01-A365-FAEF9F91DD99}"/>
    <hyperlink ref="P12" r:id="rId14" display="https://fbref.com/en/matches/c95a31e6/Genoa-Juventus-December-15-2023-Serie-A" xr:uid="{20B40E46-7FCD-4A55-B865-C8A144C88A8D}"/>
    <hyperlink ref="S8" r:id="rId15" display="https://fbref.com/en/players/01b8a2b2/Wojciech-Szczesny" xr:uid="{302701D8-2142-4FF8-A26A-8CA1B712BBE0}"/>
    <hyperlink ref="B13" r:id="rId16" display="https://fbref.com/en/squads/dc56fe14/Milan-Stats" xr:uid="{3E58168B-CC7F-43CC-92D4-1BB9E3170802}"/>
    <hyperlink ref="P13" r:id="rId17" display="https://fbref.com/en/matches/26587ad3/Lecce-Milan-November-11-2023-Serie-A" xr:uid="{392D8364-01AA-41A4-A2DD-DEB46E09AA14}"/>
    <hyperlink ref="P14" r:id="rId18" display="https://fbref.com/en/matches/875da0ea/Milan-Fiorentina-November-25-2023-Serie-A" xr:uid="{01C3E2CC-7B15-44E9-A73E-4B86330E6477}"/>
    <hyperlink ref="P15" r:id="rId19" display="https://fbref.com/en/matches/c2a7440f/Milan-Frosinone-December-2-2023-Serie-A" xr:uid="{F9255E75-AD62-4E5F-9FA6-E9E558A370AD}"/>
    <hyperlink ref="P16" r:id="rId20" display="https://fbref.com/en/matches/0c234040/Atalanta-Milan-December-9-2023-Serie-A" xr:uid="{88C262A2-D42E-4795-AB4A-CA3F21E8B9C4}"/>
    <hyperlink ref="P17" r:id="rId21" display="https://fbref.com/en/matches/5c1fc7a4/Milan-Monza-December-17-2023-Serie-A" xr:uid="{624CA83A-9F12-403B-ADE0-9E6CA57B0AC8}"/>
    <hyperlink ref="R13" r:id="rId22" display="https://fbref.com/en/players/16ceb862/Olivier-Giroud" xr:uid="{4265192D-B8BE-4348-94B9-BA2578421DBE}"/>
    <hyperlink ref="S13" r:id="rId23" display="https://fbref.com/en/players/fcb38f57/Mike-Maignan" xr:uid="{EA851300-ACEB-4938-BC62-457D9A989753}"/>
    <hyperlink ref="B18" r:id="rId24" display="https://fbref.com/en/squads/1d8099f8/Bologna-Stats" xr:uid="{F37411AE-0166-417E-A9E5-5E94EFED8D5D}"/>
    <hyperlink ref="P18" r:id="rId25" display="https://fbref.com/en/matches/0bdc5ea4/Derby-dellAppennino-Fiorentina-Bologna-November-12-2023-Serie-A" xr:uid="{15A8F4E1-8CA4-4C4B-8B9F-BB41BD95F3F9}"/>
    <hyperlink ref="P19" r:id="rId26" display="https://fbref.com/en/matches/a564e4e1/Bologna-Torino-November-27-2023-Serie-A" xr:uid="{64E98A06-2F38-41F9-A245-91F5BB4EAE3D}"/>
    <hyperlink ref="P20" r:id="rId27" display="https://fbref.com/en/matches/5e47db9d/Lecce-Bologna-December-3-2023-Serie-A" xr:uid="{4CBDD828-275A-4B3A-9D62-64221C81433E}"/>
    <hyperlink ref="P21" r:id="rId28" display="https://fbref.com/en/matches/1935ee01/Salernitana-Bologna-December-10-2023-Serie-A" xr:uid="{B022F157-F91F-44EC-BB69-DF43EFA178A4}"/>
    <hyperlink ref="P22" r:id="rId29" display="https://fbref.com/en/matches/0562758e/Bologna-Roma-December-17-2023-Serie-A" xr:uid="{424600B7-C211-4C24-94F1-FA36E39A65CF}"/>
    <hyperlink ref="R18" r:id="rId30" display="https://fbref.com/en/players/028e70b9/Joshua-Zirkzee" xr:uid="{DCC98E24-7235-487A-8044-9A3D44D660C4}"/>
    <hyperlink ref="S18" r:id="rId31" display="https://fbref.com/en/players/ab4449d6/Lukasz-Skorupski" xr:uid="{93EC67D7-A786-43EE-9730-C95937179C4E}"/>
    <hyperlink ref="B23" r:id="rId32" display="https://fbref.com/en/squads/d48ad4ff/Napoli-Stats" xr:uid="{EFB574E8-BDEC-418F-97EE-CF6E4332A5AF}"/>
    <hyperlink ref="P23" r:id="rId33" display="https://fbref.com/en/matches/c54b9d5c/Napoli-Empoli-November-12-2023-Serie-A" xr:uid="{083EF428-C666-4531-9303-CAD2AE0E1675}"/>
    <hyperlink ref="P24" r:id="rId34" display="https://fbref.com/en/matches/67af3925/Atalanta-Napoli-November-25-2023-Serie-A" xr:uid="{64F3697E-F809-4A57-AD52-47CA5C056CE2}"/>
    <hyperlink ref="P25" r:id="rId35" display="https://fbref.com/en/matches/60106a8e/Napoli-Internazionale-December-3-2023-Serie-A" xr:uid="{0101D2B2-D90B-4547-A00F-6C0FD1968143}"/>
    <hyperlink ref="P26" r:id="rId36" display="https://fbref.com/en/matches/f2ffde12/Juventus-Napoli-December-8-2023-Serie-A" xr:uid="{E625533D-A628-40DF-BA7D-2407E8CE1BE8}"/>
    <hyperlink ref="P27" r:id="rId37" display="https://fbref.com/en/matches/1b1b2ce1/Napoli-Cagliari-December-16-2023-Serie-A" xr:uid="{4FE96BB7-7B29-4BD4-8A32-09B9FABDC614}"/>
    <hyperlink ref="R23" r:id="rId38" display="https://fbref.com/en/players/8c90fd7a/Victor-Osimhen" xr:uid="{703E91BC-CC18-486F-847C-08BE10549598}"/>
    <hyperlink ref="S23" r:id="rId39" display="https://fbref.com/en/players/9413b19f/Alex-Meret" xr:uid="{26A11811-A22F-4205-A08A-CD6BA940FC0D}"/>
    <hyperlink ref="B28" r:id="rId40" display="https://fbref.com/en/squads/421387cf/Fiorentina-Stats" xr:uid="{48C712C8-099A-49B4-8808-2FD318C36E25}"/>
    <hyperlink ref="P28" r:id="rId41" display="https://fbref.com/en/matches/0bdc5ea4/Derby-dellAppennino-Fiorentina-Bologna-November-12-2023-Serie-A" xr:uid="{00EB026B-A482-42F0-986D-95742FE8C3E7}"/>
    <hyperlink ref="P29" r:id="rId42" display="https://fbref.com/en/matches/875da0ea/Milan-Fiorentina-November-25-2023-Serie-A" xr:uid="{BEEF2D11-98A2-4520-8896-83AA88EDC757}"/>
    <hyperlink ref="P30" r:id="rId43" display="https://fbref.com/en/matches/d152da0e/Fiorentina-Salernitana-December-3-2023-Serie-A" xr:uid="{B3AEBC0F-E8A1-44A7-AFCD-253B32DC4FA2}"/>
    <hyperlink ref="P31" r:id="rId44" display="https://fbref.com/en/matches/ebfc4b5d/Roma-Fiorentina-December-10-2023-Serie-A" xr:uid="{FAFA1C33-E307-464E-A0AF-D41AA6F4A412}"/>
    <hyperlink ref="P32" r:id="rId45" display="https://fbref.com/en/matches/182d1f9b/Fiorentina-Hellas-Verona-December-17-2023-Serie-A" xr:uid="{FFB4D235-CEDC-4BBD-B255-CC8F30B865F9}"/>
    <hyperlink ref="S28" r:id="rId46" display="https://fbref.com/en/players/e1b0a70d/Pietro-Terracciano" xr:uid="{3EF2386F-C872-4106-8F91-7A915A76E21C}"/>
    <hyperlink ref="B33" r:id="rId47" display="https://fbref.com/en/squads/cf74a709/Roma-Stats" xr:uid="{3841D39F-57F8-44DD-BED4-20683BB11F08}"/>
    <hyperlink ref="P33" r:id="rId48" display="https://fbref.com/en/matches/1c159031/Lazio-Roma-November-12-2023-Serie-A" xr:uid="{717D0D73-5751-497D-AD91-A15CB517D55C}"/>
    <hyperlink ref="P34" r:id="rId49" display="https://fbref.com/en/matches/2b8b1d61/Roma-Udinese-November-26-2023-Serie-A" xr:uid="{D79E7261-C715-4605-8361-FE954B1A414B}"/>
    <hyperlink ref="P35" r:id="rId50" display="https://fbref.com/en/matches/78393dd6/Sassuolo-Roma-December-3-2023-Serie-A" xr:uid="{EA5D3AB5-3C67-4F68-8F3D-F26A2EC7A398}"/>
    <hyperlink ref="P36" r:id="rId51" display="https://fbref.com/en/matches/ebfc4b5d/Roma-Fiorentina-December-10-2023-Serie-A" xr:uid="{9C1507E8-94FD-4DFE-ADCB-CB6DE99A885A}"/>
    <hyperlink ref="P37" r:id="rId52" display="https://fbref.com/en/matches/0562758e/Bologna-Roma-December-17-2023-Serie-A" xr:uid="{92898892-FBE2-4029-9608-C92C2C687DD0}"/>
    <hyperlink ref="R33" r:id="rId53" display="https://fbref.com/en/players/5eae500a/Romelu-Lukaku" xr:uid="{FECFB5BC-23B5-4C27-A453-0EF98E7F1717}"/>
    <hyperlink ref="S33" r:id="rId54" display="https://fbref.com/en/players/79b0d6a0/Rui-Patricio" xr:uid="{7FC9E831-9E00-41D9-AFBC-6ED2CFCE6469}"/>
    <hyperlink ref="B38" r:id="rId55" display="https://fbref.com/en/squads/922493f3/Atalanta-Stats" xr:uid="{4BBC5B0B-3709-4910-BD92-98AC78F0B9E6}"/>
    <hyperlink ref="P38" r:id="rId56" display="https://fbref.com/en/matches/c8fcbfaf/Atalanta-Internazionale-November-4-2023-Serie-A" xr:uid="{786F4670-BBD0-4B9F-8329-22BA0F6EEB36}"/>
    <hyperlink ref="P39" r:id="rId57" display="https://fbref.com/en/matches/df8d2100/Udinese-Atalanta-November-12-2023-Serie-A" xr:uid="{3A143531-A5C5-4AE9-96D1-CFB12697E55D}"/>
    <hyperlink ref="P40" r:id="rId58" display="https://fbref.com/en/matches/67af3925/Atalanta-Napoli-November-25-2023-Serie-A" xr:uid="{397FFBA8-8977-4AFB-91CA-A43A981342A7}"/>
    <hyperlink ref="P41" r:id="rId59" display="https://fbref.com/en/matches/426a05d8/Torino-Atalanta-December-4-2023-Serie-A" xr:uid="{D7DC123A-9CA1-4E98-B917-E3F4B2BDE0AE}"/>
    <hyperlink ref="P42" r:id="rId60" display="https://fbref.com/en/matches/0c234040/Atalanta-Milan-December-9-2023-Serie-A" xr:uid="{84746A50-C687-48BC-9470-C492F8765835}"/>
    <hyperlink ref="R38" r:id="rId61" display="https://fbref.com/en/players/7c104bb7/Ademola-Lookman" xr:uid="{17A8C54A-2FB3-4103-AF22-E37E23F6C60E}"/>
    <hyperlink ref="S38" r:id="rId62" display="https://fbref.com/en/players/a111cf41/Juan-Musso" xr:uid="{73F1973D-80C0-4F18-BC84-0C4B4B7D51E1}"/>
    <hyperlink ref="B43" r:id="rId63" display="https://fbref.com/en/squads/105360fe/Torino-Stats" xr:uid="{C2282666-62BB-4CD7-9F14-99A5D7B5DB03}"/>
    <hyperlink ref="P43" r:id="rId64" display="https://fbref.com/en/matches/2f8d44e3/Monza-Torino-November-11-2023-Serie-A" xr:uid="{BB43A062-5B25-4D3C-8D55-8C0A5E025C82}"/>
    <hyperlink ref="P44" r:id="rId65" display="https://fbref.com/en/matches/a564e4e1/Bologna-Torino-November-27-2023-Serie-A" xr:uid="{4EC6CAB1-CE23-4EB1-AA7E-1404141E14B9}"/>
    <hyperlink ref="P45" r:id="rId66" display="https://fbref.com/en/matches/426a05d8/Torino-Atalanta-December-4-2023-Serie-A" xr:uid="{618651BE-40AF-4161-91BF-431E751A44BC}"/>
    <hyperlink ref="P46" r:id="rId67" display="https://fbref.com/en/matches/5f74c6e7/Frosinone-Torino-December-10-2023-Serie-A" xr:uid="{7DCA5824-22DE-4E9E-A440-04AA27B07528}"/>
    <hyperlink ref="P47" r:id="rId68" display="https://fbref.com/en/matches/d64c7b97/Torino-Empoli-December-16-2023-Serie-A" xr:uid="{DD7DDCB5-EE9D-49E2-A051-9E5D221E8FAF}"/>
    <hyperlink ref="R43" r:id="rId69" display="https://fbref.com/en/players/d3de9af0/Duvan-Zapata" xr:uid="{DA896643-5F5F-42D8-BFF3-C6B07FD8E6E0}"/>
    <hyperlink ref="S43" r:id="rId70" display="https://fbref.com/en/players/9fa26bc2/Vanja-Milinkovic-Savic" xr:uid="{411C5067-C464-4C58-BAE5-00A12D44C3CD}"/>
    <hyperlink ref="B48" r:id="rId71" display="https://fbref.com/en/squads/21680aa4/Monza-Stats" xr:uid="{EB4D1AF8-8B36-4057-844F-591A0C5F9D76}"/>
    <hyperlink ref="P48" r:id="rId72" display="https://fbref.com/en/matches/2f8d44e3/Monza-Torino-November-11-2023-Serie-A" xr:uid="{3FC75BD9-6423-4CE0-A390-A8525AA83E54}"/>
    <hyperlink ref="P49" r:id="rId73" display="https://fbref.com/en/matches/47ec2cb2/Cagliari-Monza-November-26-2023-Serie-A" xr:uid="{7660D0C3-F163-48F3-A166-1764BAD43BB4}"/>
    <hyperlink ref="P50" r:id="rId74" display="https://fbref.com/en/matches/54baa72c/Monza-Juventus-December-1-2023-Serie-A" xr:uid="{DC446317-DE49-4197-952B-F4202D85D785}"/>
    <hyperlink ref="P51" r:id="rId75" display="https://fbref.com/en/matches/c46b68ad/Monza-Genoa-December-10-2023-Serie-A" xr:uid="{C7C6708E-3F11-4586-8329-AAAEB8475246}"/>
    <hyperlink ref="P52" r:id="rId76" display="https://fbref.com/en/matches/5c1fc7a4/Milan-Monza-December-17-2023-Serie-A" xr:uid="{BDEBBD37-BC44-4292-93A5-472EFAA0F324}"/>
    <hyperlink ref="R48" r:id="rId77" display="https://fbref.com/en/players/6499048c/Andrea-Colpani" xr:uid="{AE4A4217-CCB6-4692-99B5-C6F82A6107F9}"/>
    <hyperlink ref="S48" r:id="rId78" display="https://fbref.com/en/players/4e0c8d66/Michele-Di-Gregorio" xr:uid="{9E3B1712-8FFF-489D-B101-D9BE22933A71}"/>
    <hyperlink ref="B53" r:id="rId79" display="https://fbref.com/en/squads/7213da33/Lazio-Stats" xr:uid="{27A034FD-F880-490F-BA92-A85A6240A97E}"/>
    <hyperlink ref="P53" r:id="rId80" display="https://fbref.com/en/matches/1c159031/Lazio-Roma-November-12-2023-Serie-A" xr:uid="{4EDB0C5B-1DE8-47B4-A308-99A4D1AC92A7}"/>
    <hyperlink ref="P54" r:id="rId81" display="https://fbref.com/en/matches/0084ffeb/Salernitana-Lazio-November-25-2023-Serie-A" xr:uid="{830FAED3-0658-4F78-B67E-428F29632653}"/>
    <hyperlink ref="P55" r:id="rId82" display="https://fbref.com/en/matches/e8ae600f/Lazio-Cagliari-December-2-2023-Serie-A" xr:uid="{10E54817-337E-45EF-8498-2489CCB11DBF}"/>
    <hyperlink ref="P56" r:id="rId83" display="https://fbref.com/en/matches/5325a9b6/Hellas-Verona-Lazio-December-9-2023-Serie-A" xr:uid="{8DC21E1B-F77B-4422-B2B7-8DB230C61799}"/>
    <hyperlink ref="P57" r:id="rId84" display="https://fbref.com/en/matches/ebcc474c/Lazio-Internazionale-December-17-2023-Serie-A" xr:uid="{CBF7F1BC-B611-4BC6-92F5-E91E70AF67F0}"/>
    <hyperlink ref="R53" r:id="rId85" display="https://fbref.com/en/players/4431aed2/Ciro-Immobile" xr:uid="{3BA7FBDF-AEFB-4E53-B7AB-4617A70E6C6F}"/>
    <hyperlink ref="S53" r:id="rId86" display="https://fbref.com/en/players/277da414/Ivan-Provedel" xr:uid="{FB6B13AD-911E-4EBF-894D-1A493E9259D8}"/>
    <hyperlink ref="B58" r:id="rId87" display="https://fbref.com/en/squads/ffcbe334/Lecce-Stats" xr:uid="{2ACEB1F7-1286-47DE-AAAA-7ADE37B6BD1F}"/>
    <hyperlink ref="P58" r:id="rId88" display="https://fbref.com/en/matches/26587ad3/Lecce-Milan-November-11-2023-Serie-A" xr:uid="{AEF336AA-BAF9-4425-9D46-B0F4D32E26E2}"/>
    <hyperlink ref="P59" r:id="rId89" display="https://fbref.com/en/matches/d50d93be/Hellas-Verona-Lecce-November-27-2023-Serie-A" xr:uid="{47914BE1-0BE5-41F3-B072-1D270854F595}"/>
    <hyperlink ref="P60" r:id="rId90" display="https://fbref.com/en/matches/5e47db9d/Lecce-Bologna-December-3-2023-Serie-A" xr:uid="{6C1892DC-B1E6-4B49-9889-B2F655083985}"/>
    <hyperlink ref="P61" r:id="rId91" display="https://fbref.com/en/matches/a83df9d0/Empoli-Lecce-December-11-2023-Serie-A" xr:uid="{215303F8-AE75-4782-BF34-58B99D782108}"/>
    <hyperlink ref="P62" r:id="rId92" display="https://fbref.com/en/matches/9ca90d35/Lecce-Frosinone-December-16-2023-Serie-A" xr:uid="{EF202254-9A16-49AA-8A14-2574DFD1D813}"/>
    <hyperlink ref="R58" r:id="rId93" display="https://fbref.com/en/players/473803c9/Nikola-Krstovic" xr:uid="{1A74F9D9-60B4-4A28-8260-9063978B82FF}"/>
    <hyperlink ref="S58" r:id="rId94" display="https://fbref.com/en/players/9f5a610b/Wladimiro-Falcone" xr:uid="{9E8B213D-4044-4A9D-8908-6421F6963A86}"/>
    <hyperlink ref="B63" r:id="rId95" display="https://fbref.com/en/squads/6a7ad59d/Frosinone-Stats" xr:uid="{AD0F5693-FC86-4155-8461-5C707A41A1D6}"/>
    <hyperlink ref="P63" r:id="rId96" display="https://fbref.com/en/matches/93b6cf24/Internazionale-Frosinone-November-12-2023-Serie-A" xr:uid="{66F327EA-5F0F-420B-A7A7-FFBAB9C6896C}"/>
    <hyperlink ref="P64" r:id="rId97" display="https://fbref.com/en/matches/1860d133/Frosinone-Genoa-November-26-2023-Serie-A" xr:uid="{9A00CDF0-F67A-4F7C-8EB8-BFFE9165F357}"/>
    <hyperlink ref="P65" r:id="rId98" display="https://fbref.com/en/matches/c2a7440f/Milan-Frosinone-December-2-2023-Serie-A" xr:uid="{3A046892-5908-4D28-B83A-96C82EE3A01B}"/>
    <hyperlink ref="P66" r:id="rId99" display="https://fbref.com/en/matches/5f74c6e7/Frosinone-Torino-December-10-2023-Serie-A" xr:uid="{2C7AC729-9D94-4B32-8B78-0608845A43AF}"/>
    <hyperlink ref="P67" r:id="rId100" display="https://fbref.com/en/matches/9ca90d35/Lecce-Frosinone-December-16-2023-Serie-A" xr:uid="{4B6EE61B-ED39-4A76-B968-D293FF639540}"/>
    <hyperlink ref="R63" r:id="rId101" display="https://fbref.com/en/players/c13ddd3e/Matias-Soule" xr:uid="{83DFDB9F-7B4A-44CE-9200-7BB39302412C}"/>
    <hyperlink ref="S63" r:id="rId102" display="https://fbref.com/en/players/bf168004/Stefano-Turati" xr:uid="{636213F8-C44B-4100-83E2-9D4B9C7F2C26}"/>
    <hyperlink ref="B68" r:id="rId103" display="https://fbref.com/en/squads/658bf2de/Genoa-Stats" xr:uid="{3FBD9A03-687B-4C90-8A44-05EF1DB5E54C}"/>
    <hyperlink ref="P68" r:id="rId104" display="https://fbref.com/en/matches/1aa2417e/Genoa-Hellas-Verona-November-10-2023-Serie-A" xr:uid="{BD7E413A-3E1D-487B-B3BA-B9E38C76B3FB}"/>
    <hyperlink ref="P69" r:id="rId105" display="https://fbref.com/en/matches/1860d133/Frosinone-Genoa-November-26-2023-Serie-A" xr:uid="{3FB6E43D-0DF3-49DA-AACB-95310EAE199E}"/>
    <hyperlink ref="P70" r:id="rId106" display="https://fbref.com/en/matches/0780d7e3/Genoa-Empoli-December-2-2023-Serie-A" xr:uid="{BA1D64F1-DB60-49AA-8483-794F1A92D935}"/>
    <hyperlink ref="P71" r:id="rId107" display="https://fbref.com/en/matches/c46b68ad/Monza-Genoa-December-10-2023-Serie-A" xr:uid="{0967C5C5-4AEB-4A75-B927-F206436BF1CA}"/>
    <hyperlink ref="P72" r:id="rId108" display="https://fbref.com/en/matches/c95a31e6/Genoa-Juventus-December-15-2023-Serie-A" xr:uid="{C96E0706-957F-4E68-B330-3E5637C37535}"/>
    <hyperlink ref="R68" r:id="rId109" display="https://fbref.com/en/players/b79858d5/Albert-Gudmundsson" xr:uid="{E30CAEF5-D863-4E56-8EB9-0981839335BD}"/>
    <hyperlink ref="S68" r:id="rId110" display="https://fbref.com/en/players/11d8aff0/Josep-Martinez" xr:uid="{A3216FD3-C2D1-47CD-9BE0-99861607572F}"/>
    <hyperlink ref="B73" r:id="rId111" display="https://fbref.com/en/squads/e2befd26/Sassuolo-Stats" xr:uid="{7BA12605-2FCF-4351-85C4-E755E44D568E}"/>
    <hyperlink ref="P73" r:id="rId112" display="https://fbref.com/en/matches/3de0d6e2/Sassuolo-Salernitana-November-10-2023-Serie-A" xr:uid="{33B2B6A5-7312-4731-8A4D-8555462DB61C}"/>
    <hyperlink ref="P74" r:id="rId113" display="https://fbref.com/en/matches/ff49299b/Empoli-Sassuolo-November-26-2023-Serie-A" xr:uid="{9CC00CF0-652C-4CCD-9E8A-2C8CF2F8948E}"/>
    <hyperlink ref="P75" r:id="rId114" display="https://fbref.com/en/matches/78393dd6/Sassuolo-Roma-December-3-2023-Serie-A" xr:uid="{571F592F-CD6C-40EA-9EDF-25CA29F312C1}"/>
    <hyperlink ref="P76" r:id="rId115" display="https://fbref.com/en/matches/9d5df4d8/Cagliari-Sassuolo-December-11-2023-Serie-A" xr:uid="{7B47E25D-7DBC-4325-8536-BB2E68724D13}"/>
    <hyperlink ref="P77" r:id="rId116" display="https://fbref.com/en/matches/2e9fcf23/Udinese-Sassuolo-December-17-2023-Serie-A" xr:uid="{40B4C684-4452-4C9D-A0AB-66AC0AC61009}"/>
    <hyperlink ref="R73" r:id="rId117" display="https://fbref.com/en/players/53a0e358/Domenico-Berardi" xr:uid="{8B5B7401-E0FD-401D-A6E4-7CA20B314653}"/>
    <hyperlink ref="S73" r:id="rId118" display="https://fbref.com/en/players/8cabdc1e/Andrea-Consigli" xr:uid="{36903491-C76B-4B72-8B2C-313FA046769D}"/>
    <hyperlink ref="B78" r:id="rId119" display="https://fbref.com/en/squads/c4260e09/Cagliari-Stats" xr:uid="{5AF746DB-F44D-48A6-BFDC-EFBDE598A7B8}"/>
    <hyperlink ref="P78" r:id="rId120" display="https://fbref.com/en/matches/30bc4996/Juventus-Cagliari-November-11-2023-Serie-A" xr:uid="{EB77C299-B817-438F-BA6E-FB2EDEEBF20D}"/>
    <hyperlink ref="P79" r:id="rId121" display="https://fbref.com/en/matches/47ec2cb2/Cagliari-Monza-November-26-2023-Serie-A" xr:uid="{EC9AAAEE-CDE9-47BA-AD78-184957B367A1}"/>
    <hyperlink ref="P80" r:id="rId122" display="https://fbref.com/en/matches/e8ae600f/Lazio-Cagliari-December-2-2023-Serie-A" xr:uid="{86F8AFBC-9043-4E98-AA63-ACAAE9249E7B}"/>
    <hyperlink ref="P81" r:id="rId123" display="https://fbref.com/en/matches/9d5df4d8/Cagliari-Sassuolo-December-11-2023-Serie-A" xr:uid="{A399457C-93FD-4EE1-83E6-0F050FDE5533}"/>
    <hyperlink ref="P82" r:id="rId124" display="https://fbref.com/en/matches/1b1b2ce1/Napoli-Cagliari-December-16-2023-Serie-A" xr:uid="{C1308D43-E811-4C7E-AC3D-5A07E72A90F1}"/>
    <hyperlink ref="R78" r:id="rId125" display="https://fbref.com/en/players/d37b0350/Leonardo-Pavoletti" xr:uid="{04FB88FC-8BBC-42B4-88AC-88B4C7A730EC}"/>
    <hyperlink ref="S78" r:id="rId126" display="https://fbref.com/en/players/41bd99ea/Simone-Scuffet" xr:uid="{41D78F75-6502-4AFA-8ABE-078DDEF84F0D}"/>
    <hyperlink ref="B83" r:id="rId127" display="https://fbref.com/en/squads/04eea015/Udinese-Stats" xr:uid="{0C4C6733-2880-409F-8936-3544BEAFDB60}"/>
    <hyperlink ref="P83" r:id="rId128" display="https://fbref.com/en/matches/df8d2100/Udinese-Atalanta-November-12-2023-Serie-A" xr:uid="{7F1DF7C2-1763-4BE5-B164-A0B04B4CFAE2}"/>
    <hyperlink ref="P84" r:id="rId129" display="https://fbref.com/en/matches/2b8b1d61/Roma-Udinese-November-26-2023-Serie-A" xr:uid="{77C1731E-9EF4-4DF0-A72A-1173CC10A35E}"/>
    <hyperlink ref="P85" r:id="rId130" display="https://fbref.com/en/matches/18868f08/Udinese-Hellas-Verona-December-3-2023-Serie-A" xr:uid="{439CB1D1-D5EE-4ECB-9841-89189E4E85E4}"/>
    <hyperlink ref="P86" r:id="rId131" display="https://fbref.com/en/matches/26772f25/Internazionale-Udinese-December-9-2023-Serie-A" xr:uid="{9872FA57-45E2-4E4A-AB92-5668081268EC}"/>
    <hyperlink ref="P87" r:id="rId132" display="https://fbref.com/en/matches/2e9fcf23/Udinese-Sassuolo-December-17-2023-Serie-A" xr:uid="{D5A7F1B3-D29F-430E-9311-5F7F9548BB7D}"/>
    <hyperlink ref="R83" r:id="rId133" display="https://fbref.com/en/players/83c06f3a/Lorenzo-Lucca" xr:uid="{DD686336-AD22-403F-A83A-A3E94F0C7216}"/>
    <hyperlink ref="S83" r:id="rId134" display="https://fbref.com/en/players/0d422df7/Marco-Silvestri" xr:uid="{DD32D69E-5307-4A2C-8A1B-A17B8FF590CB}"/>
    <hyperlink ref="B88" r:id="rId135" display="https://fbref.com/en/squads/a3d88bd8/Empoli-Stats" xr:uid="{5EA4B837-0BD2-488B-B607-DFA22E8E4CA7}"/>
    <hyperlink ref="P88" r:id="rId136" display="https://fbref.com/en/matches/c54b9d5c/Napoli-Empoli-November-12-2023-Serie-A" xr:uid="{89B765E4-C5B4-4908-A205-2C22B15066A3}"/>
    <hyperlink ref="P89" r:id="rId137" display="https://fbref.com/en/matches/ff49299b/Empoli-Sassuolo-November-26-2023-Serie-A" xr:uid="{3BDEC61C-1310-46B1-8DAD-C2129B4948AD}"/>
    <hyperlink ref="P90" r:id="rId138" display="https://fbref.com/en/matches/0780d7e3/Genoa-Empoli-December-2-2023-Serie-A" xr:uid="{DF89A290-4625-4222-95A0-59E8656D9435}"/>
    <hyperlink ref="P91" r:id="rId139" display="https://fbref.com/en/matches/a83df9d0/Empoli-Lecce-December-11-2023-Serie-A" xr:uid="{115CAF29-9574-4343-9EE8-FECEEC696B5F}"/>
    <hyperlink ref="P92" r:id="rId140" display="https://fbref.com/en/matches/d64c7b97/Torino-Empoli-December-16-2023-Serie-A" xr:uid="{3C1B324B-6DAE-41F4-A216-9ED365A71933}"/>
    <hyperlink ref="R88" r:id="rId141" display="https://fbref.com/en/players/5bd72174/Francesco-Caputo" xr:uid="{2C6F3A61-663F-4812-A548-C56B299E0F3E}"/>
    <hyperlink ref="S88" r:id="rId142" display="https://fbref.com/en/players/ee833569/Etrit-Berisha" xr:uid="{105D1105-DC91-4C57-A5AF-7FE00310270C}"/>
    <hyperlink ref="B93" r:id="rId143" display="https://fbref.com/en/squads/0e72edf2/Hellas-Verona-Stats" xr:uid="{DD5FBCAA-1A62-413B-BCAC-320A5BF0300F}"/>
    <hyperlink ref="P93" r:id="rId144" display="https://fbref.com/en/matches/1aa2417e/Genoa-Hellas-Verona-November-10-2023-Serie-A" xr:uid="{D28F4F34-7CA8-4121-9524-5679D60C5805}"/>
    <hyperlink ref="P94" r:id="rId145" display="https://fbref.com/en/matches/d50d93be/Hellas-Verona-Lecce-November-27-2023-Serie-A" xr:uid="{706DCE3E-3509-4557-98D2-DEB26B53AC9B}"/>
    <hyperlink ref="P95" r:id="rId146" display="https://fbref.com/en/matches/18868f08/Udinese-Hellas-Verona-December-3-2023-Serie-A" xr:uid="{9F47D51E-F9AE-42CA-B330-2974266958C9}"/>
    <hyperlink ref="P96" r:id="rId147" display="https://fbref.com/en/matches/5325a9b6/Hellas-Verona-Lazio-December-9-2023-Serie-A" xr:uid="{BE617C7B-DA67-4614-B0A3-47597226715F}"/>
    <hyperlink ref="P97" r:id="rId148" display="https://fbref.com/en/matches/182d1f9b/Fiorentina-Hellas-Verona-December-17-2023-Serie-A" xr:uid="{BF627303-A156-45B4-8FB9-7EBDCF4B6B68}"/>
    <hyperlink ref="R93" r:id="rId149" display="https://fbref.com/en/players/2b8360f1/Cyril-Ngonge" xr:uid="{61836E60-6651-4417-885D-33359F7A6EC0}"/>
    <hyperlink ref="S93" r:id="rId150" display="https://fbref.com/en/players/c1d95617/Lorenzo-Montipo" xr:uid="{6A3A924D-D040-4212-A2F4-C4F5CD908E3A}"/>
    <hyperlink ref="B98" r:id="rId151" display="https://fbref.com/en/squads/c5577084/Salernitana-Stats" xr:uid="{9B8FABBE-A50B-449F-807E-B1DC57E79F8B}"/>
    <hyperlink ref="P98" r:id="rId152" display="https://fbref.com/en/matches/ab7a7fcd/Salernitana-Napoli-November-4-2023-Serie-A" xr:uid="{2DFC1298-7544-4C75-BFCB-6F05FCEC9233}"/>
    <hyperlink ref="P99" r:id="rId153" display="https://fbref.com/en/matches/3de0d6e2/Sassuolo-Salernitana-November-10-2023-Serie-A" xr:uid="{1E9B6060-3342-4AB6-8DEF-4C6692498EE9}"/>
    <hyperlink ref="P100" r:id="rId154" display="https://fbref.com/en/matches/0084ffeb/Salernitana-Lazio-November-25-2023-Serie-A" xr:uid="{71505835-2550-495B-98B6-F3DDCD820C17}"/>
    <hyperlink ref="P101" r:id="rId155" display="https://fbref.com/en/matches/d152da0e/Fiorentina-Salernitana-December-3-2023-Serie-A" xr:uid="{3BFB2849-FFE7-4AF0-8810-21C8E970ED4B}"/>
    <hyperlink ref="P102" r:id="rId156" display="https://fbref.com/en/matches/1935ee01/Salernitana-Bologna-December-10-2023-Serie-A" xr:uid="{487D608E-8F48-4590-BF87-7E0EA2CD6546}"/>
    <hyperlink ref="R98" r:id="rId157" display="https://fbref.com/en/players/244bc2c8/Boulaye-Dia" xr:uid="{77729465-7DD3-4EA1-89A4-1C86D74820E0}"/>
    <hyperlink ref="S98" r:id="rId158" display="https://fbref.com/en/players/1e9bde92/Guillermo-Ochoa" xr:uid="{B44B66AD-94A1-4DF8-8871-53DE656DA6AD}"/>
  </hyperlinks>
  <pageMargins left="0.7" right="0.7" top="0.75" bottom="0.75" header="0.3" footer="0.3"/>
  <pageSetup orientation="portrait" horizontalDpi="4294967293" verticalDpi="0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1F-76C2-4CDC-8F97-1AF86CDFF5D6}">
  <sheetPr codeName="Sheet7"/>
  <dimension ref="A1:BW1093"/>
  <sheetViews>
    <sheetView topLeftCell="A4" zoomScale="60" zoomScaleNormal="60" workbookViewId="0">
      <selection activeCell="AD27" sqref="AD27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3" width="9" bestFit="1" customWidth="1"/>
    <col min="4" max="4" width="11.28515625" bestFit="1" customWidth="1"/>
    <col min="5" max="5" width="15.5703125" bestFit="1" customWidth="1"/>
    <col min="11" max="11" width="3.85546875" bestFit="1" customWidth="1"/>
    <col min="12" max="12" width="17.85546875" bestFit="1" customWidth="1"/>
    <col min="22" max="22" width="17.85546875" bestFit="1" customWidth="1"/>
    <col min="23" max="23" width="24.28515625" bestFit="1" customWidth="1"/>
    <col min="24" max="24" width="25" bestFit="1" customWidth="1"/>
    <col min="30" max="30" width="17.85546875" bestFit="1" customWidth="1"/>
    <col min="31" max="31" width="17.5703125" bestFit="1" customWidth="1"/>
    <col min="32" max="32" width="16.140625" bestFit="1" customWidth="1"/>
    <col min="36" max="37" width="17.85546875" bestFit="1" customWidth="1"/>
    <col min="38" max="38" width="16.140625" bestFit="1" customWidth="1"/>
    <col min="43" max="43" width="17.85546875" bestFit="1" customWidth="1"/>
    <col min="44" max="44" width="20.5703125" bestFit="1" customWidth="1"/>
    <col min="45" max="45" width="25.7109375" bestFit="1" customWidth="1"/>
    <col min="46" max="46" width="12" bestFit="1" customWidth="1"/>
    <col min="47" max="47" width="24.140625" bestFit="1" customWidth="1"/>
    <col min="48" max="48" width="13.85546875" bestFit="1" customWidth="1"/>
    <col min="49" max="49" width="17.85546875" bestFit="1" customWidth="1"/>
    <col min="50" max="50" width="15.42578125" bestFit="1" customWidth="1"/>
    <col min="51" max="51" width="21.85546875" bestFit="1" customWidth="1"/>
    <col min="52" max="52" width="23.5703125" bestFit="1" customWidth="1"/>
    <col min="53" max="53" width="17.42578125" bestFit="1" customWidth="1"/>
    <col min="54" max="54" width="14.42578125" bestFit="1" customWidth="1"/>
    <col min="55" max="55" width="19.7109375" bestFit="1" customWidth="1"/>
    <col min="56" max="56" width="18.85546875" bestFit="1" customWidth="1"/>
    <col min="57" max="57" width="15.5703125" bestFit="1" customWidth="1"/>
    <col min="58" max="58" width="19.7109375" bestFit="1" customWidth="1"/>
    <col min="64" max="64" width="21.7109375" bestFit="1" customWidth="1"/>
    <col min="65" max="65" width="12.28515625" bestFit="1" customWidth="1"/>
    <col min="68" max="68" width="19.28515625" bestFit="1" customWidth="1"/>
  </cols>
  <sheetData>
    <row r="1" spans="1:75" x14ac:dyDescent="0.25">
      <c r="A1" t="s">
        <v>207</v>
      </c>
      <c r="B1" t="s">
        <v>211</v>
      </c>
      <c r="C1" t="s">
        <v>247</v>
      </c>
      <c r="D1" t="s">
        <v>248</v>
      </c>
      <c r="E1" t="s">
        <v>213</v>
      </c>
      <c r="K1" t="str">
        <f>Scores_and_Fixtures[[#Headers],[Wk]]</f>
        <v>Wk</v>
      </c>
      <c r="L1" t="str">
        <f>Scores_and_Fixtures[[#Headers],[Home]]</f>
        <v>Home</v>
      </c>
      <c r="M1" t="str">
        <f>Scores_and_Fixtures[[#Headers],[Home Score]]</f>
        <v>Home Score</v>
      </c>
      <c r="N1" t="str">
        <f>Scores_and_Fixtures[[#Headers],[Away Score]]</f>
        <v>Away Score</v>
      </c>
      <c r="O1" t="str">
        <f>Scores_and_Fixtures[[#Headers],[Away]]</f>
        <v>Away</v>
      </c>
      <c r="V1">
        <f>'Table Prediction Calculations'!AF1</f>
        <v>2.5597484276729561</v>
      </c>
      <c r="W1">
        <f>'Table Prediction Calculations'!AG1</f>
        <v>159</v>
      </c>
      <c r="X1">
        <f>'Table Prediction Calculations'!AH1</f>
        <v>407</v>
      </c>
      <c r="AE1" t="s">
        <v>170</v>
      </c>
      <c r="AF1">
        <f>AH1/AG1</f>
        <v>2.5597484276729561</v>
      </c>
      <c r="AG1">
        <f>SUM(Stats[Matches Played])/2</f>
        <v>159</v>
      </c>
      <c r="AH1">
        <f>SUM(Stats[Goals For])</f>
        <v>407</v>
      </c>
      <c r="AK1" t="s">
        <v>254</v>
      </c>
      <c r="AL1">
        <f>AN1/AM1</f>
        <v>2.4503144654088054</v>
      </c>
      <c r="AM1">
        <f>SUM(Stats[Matches Played])/2</f>
        <v>159</v>
      </c>
      <c r="AN1">
        <f>SUM(Stats[xG])</f>
        <v>389.6</v>
      </c>
      <c r="AR1" t="s">
        <v>255</v>
      </c>
      <c r="AS1">
        <f>(0.5*AF1)+(0.5*AL1)</f>
        <v>2.5050314465408805</v>
      </c>
    </row>
    <row r="2" spans="1:75" x14ac:dyDescent="0.25">
      <c r="A2">
        <v>1</v>
      </c>
      <c r="B2" t="s">
        <v>367</v>
      </c>
      <c r="C2">
        <v>1</v>
      </c>
      <c r="D2">
        <v>3</v>
      </c>
      <c r="E2" t="s">
        <v>376</v>
      </c>
      <c r="K2">
        <f>Scores_and_Fixtures[[#This Row],[Wk]]</f>
        <v>1</v>
      </c>
      <c r="L2" t="str">
        <f>Scores_and_Fixtures[[#This Row],[Home]]</f>
        <v>Frosinone</v>
      </c>
      <c r="M2">
        <f ca="1">IF(ISBLANK(Scores_and_Fixtures[[#This Row],[Home Score]])=FALSE,Scores_and_Fixtures[[#This Row],[Home Score]],_xlfn.BINOM.INV(10000,(VLOOKUP(L2,$AQ$3:$AS$22,2,FALSE)*VLOOKUP(O2,$AQ$3:$AS$22,3,FALSE)*($AS$1/2))/10000,RAND()))</f>
        <v>1</v>
      </c>
      <c r="N2">
        <f ca="1">IF(ISBLANK(Scores_and_Fixtures[[#This Row],[Away Score]])=FALSE,Scores_and_Fixtures[[#This Row],[Away Score]],_xlfn.BINOM.INV(10000,(VLOOKUP(O2,$AQ$3:$AS$22,2,FALSE)*VLOOKUP(L2,$AQ$3:$AS$22,3,FALSE)*($AS$1/2))/10000,RAND()))</f>
        <v>3</v>
      </c>
      <c r="O2" t="str">
        <f>Scores_and_Fixtures[[#This Row],[Away]]</f>
        <v>Napoli</v>
      </c>
      <c r="W2" t="str">
        <f>'Table Prediction Calculations'!AE2</f>
        <v>Attacking Rating</v>
      </c>
      <c r="X2" t="str">
        <f>'Table Prediction Calculations'!AF2</f>
        <v>Defensive Rating</v>
      </c>
      <c r="AE2" t="s">
        <v>171</v>
      </c>
      <c r="AF2" t="s">
        <v>172</v>
      </c>
      <c r="AK2" t="s">
        <v>171</v>
      </c>
      <c r="AL2" t="s">
        <v>172</v>
      </c>
      <c r="AR2" t="s">
        <v>256</v>
      </c>
      <c r="AS2" t="s">
        <v>257</v>
      </c>
      <c r="AX2" t="s">
        <v>261</v>
      </c>
      <c r="AY2" t="s">
        <v>262</v>
      </c>
      <c r="AZ2" t="s">
        <v>263</v>
      </c>
      <c r="BA2" t="s">
        <v>270</v>
      </c>
      <c r="BB2" t="s">
        <v>271</v>
      </c>
      <c r="BC2" t="s">
        <v>272</v>
      </c>
      <c r="BD2" t="s">
        <v>273</v>
      </c>
      <c r="BE2" t="s">
        <v>274</v>
      </c>
      <c r="BF2" t="s">
        <v>275</v>
      </c>
    </row>
    <row r="3" spans="1:75" x14ac:dyDescent="0.25">
      <c r="A3">
        <v>1</v>
      </c>
      <c r="B3" t="s">
        <v>365</v>
      </c>
      <c r="C3">
        <v>0</v>
      </c>
      <c r="D3">
        <v>1</v>
      </c>
      <c r="E3" t="s">
        <v>369</v>
      </c>
      <c r="K3">
        <f>Scores_and_Fixtures[[#This Row],[Wk]]</f>
        <v>1</v>
      </c>
      <c r="L3" t="str">
        <f>Scores_and_Fixtures[[#This Row],[Home]]</f>
        <v>Empoli</v>
      </c>
      <c r="M3">
        <f ca="1">IF(ISBLANK(Scores_and_Fixtures[[#This Row],[Home Score]])=FALSE,Scores_and_Fixtures[[#This Row],[Home Score]],_xlfn.BINOM.INV(10000,(VLOOKUP(L3,$AQ$3:$AS$22,2,FALSE)*VLOOKUP(O3,$AQ$3:$AS$22,3,FALSE)*($AS$1/2))/10000,RAND()))</f>
        <v>0</v>
      </c>
      <c r="N3">
        <f ca="1">IF(ISBLANK(Scores_and_Fixtures[[#This Row],[Away Score]])=FALSE,Scores_and_Fixtures[[#This Row],[Away Score]],_xlfn.BINOM.INV(10000,(VLOOKUP(O3,$AQ$3:$AS$22,2,FALSE)*VLOOKUP(L3,$AQ$3:$AS$22,3,FALSE)*($AS$1/2))/10000,RAND()))</f>
        <v>1</v>
      </c>
      <c r="O3" t="str">
        <f>Scores_and_Fixtures[[#This Row],[Away]]</f>
        <v>Hellas Verona</v>
      </c>
      <c r="V3" t="s">
        <v>362</v>
      </c>
      <c r="W3">
        <f>'Table Prediction Calculations'!AE3</f>
        <v>1.2501228501228501</v>
      </c>
      <c r="X3">
        <f>'Table Prediction Calculations'!AF3</f>
        <v>0.93759213759213755</v>
      </c>
      <c r="AD3" t="s">
        <v>362</v>
      </c>
      <c r="AE3">
        <f>(VLOOKUP(AD3,Stats[[Team]:[xGD/90]],6,FALSE)/VLOOKUP(AD3,Stats[[Team]:[xGD/90]],2,FALSE))/($AF$1/2)</f>
        <v>1.2501228501228501</v>
      </c>
      <c r="AF3">
        <f>(VLOOKUP(AD3,Stats[[Team]:[xGD/90]],7,FALSE)/VLOOKUP(AD3,Stats[[Team]:[xGD/90]],2,FALSE))/($AF$1/2)</f>
        <v>0.93759213759213755</v>
      </c>
      <c r="AJ3" t="s">
        <v>362</v>
      </c>
      <c r="AK3">
        <f>(VLOOKUP(AD3,Stats[[Team]:[xGD/90]],11,FALSE)/VLOOKUP(AD3,Stats[[Team]:[xGD/90]],2,FALSE))/($AL$1/2)</f>
        <v>1.0610882956878849</v>
      </c>
      <c r="AL3">
        <f>(VLOOKUP(AD3,Stats[[Team]:[xGD/90]],12,FALSE)/VLOOKUP(AD3,Stats[[Team]:[xGD/90]],2,FALSE))/($AL$1/2)</f>
        <v>0.81078028747433262</v>
      </c>
      <c r="AQ3" t="s">
        <v>362</v>
      </c>
      <c r="AR3">
        <f>(1+BV6)*(($BM$28*AE3)+($BN$28*AK3))</f>
        <v>1.3804123377656601</v>
      </c>
      <c r="AS3">
        <f>(1+BW6)*(($BP$28*AF3)+($BQ$28*AL3))</f>
        <v>1.0278156377990522</v>
      </c>
      <c r="AU3" t="s">
        <v>258</v>
      </c>
      <c r="AV3">
        <f>AVERAGE(Stats_3[Shots/90])</f>
        <v>12.430999999999999</v>
      </c>
      <c r="AW3" t="s">
        <v>362</v>
      </c>
      <c r="AX3">
        <f>(VLOOKUP(AW3,Stats_3[],8,FALSE)/('Table Prediction Calculations'!$AV$3))</f>
        <v>1.1358700024133215</v>
      </c>
      <c r="AY3">
        <f>(VLOOKUP(AW3,Stats_3[],10,FALSE)/('Table Prediction Calculations'!$AV$4))</f>
        <v>1.3407821229050276</v>
      </c>
      <c r="AZ3">
        <f>((VLOOKUP(AW3,Stats_6[],3,FALSE)/90)/('Table Prediction Calculations'!$AV$5))</f>
        <v>0.19632584696558625</v>
      </c>
      <c r="BA3">
        <f>((VLOOKUP(AW3,Stats_2[],8,FALSE)/('Table Prediction Calculations'!$AV$6)))</f>
        <v>0.96392255188744969</v>
      </c>
      <c r="BB3">
        <f>((1/VLOOKUP(AW3,Stats_2[],6,FALSE))/(1/('Table Prediction Calculations'!$AV$7)))</f>
        <v>1.1529447115384615</v>
      </c>
      <c r="BC3">
        <f>((VLOOKUP(AW3,Stats_7[],4,FALSE)/('Table Prediction Calculations'!$AV$8)))</f>
        <v>0.97199999999999998</v>
      </c>
      <c r="BD3">
        <f>((VLOOKUP(AW3,Stats_7[],6,FALSE)/('Table Prediction Calculations'!$AV$9)))</f>
        <v>0.99210061809756411</v>
      </c>
      <c r="BE3">
        <f>((VLOOKUP(AW3,Stats_7[],8,FALSE)/('Table Prediction Calculations'!$AV$10)))</f>
        <v>1.1375507835171212</v>
      </c>
      <c r="BF3">
        <f>((VLOOKUP(AW3,Stats_7[],12,FALSE)/('Table Prediction Calculations'!$AV$11)))</f>
        <v>0.85329603077461103</v>
      </c>
    </row>
    <row r="4" spans="1:75" x14ac:dyDescent="0.25">
      <c r="A4">
        <v>1</v>
      </c>
      <c r="B4" t="s">
        <v>370</v>
      </c>
      <c r="C4">
        <v>2</v>
      </c>
      <c r="D4">
        <v>0</v>
      </c>
      <c r="E4" t="s">
        <v>375</v>
      </c>
      <c r="K4">
        <f>Scores_and_Fixtures[[#This Row],[Wk]]</f>
        <v>1</v>
      </c>
      <c r="L4" t="str">
        <f>Scores_and_Fixtures[[#This Row],[Home]]</f>
        <v>Inter</v>
      </c>
      <c r="M4">
        <f ca="1">IF(ISBLANK(Scores_and_Fixtures[[#This Row],[Home Score]])=FALSE,Scores_and_Fixtures[[#This Row],[Home Score]],_xlfn.BINOM.INV(10000,(VLOOKUP(L4,$AQ$3:$AS$22,2,FALSE)*VLOOKUP(O4,$AQ$3:$AS$22,3,FALSE)*($AS$1/2))/10000,RAND()))</f>
        <v>2</v>
      </c>
      <c r="N4">
        <f ca="1">IF(ISBLANK(Scores_and_Fixtures[[#This Row],[Away Score]])=FALSE,Scores_and_Fixtures[[#This Row],[Away Score]],_xlfn.BINOM.INV(10000,(VLOOKUP(O4,$AQ$3:$AS$22,2,FALSE)*VLOOKUP(L4,$AQ$3:$AS$22,3,FALSE)*($AS$1/2))/10000,RAND()))</f>
        <v>0</v>
      </c>
      <c r="O4" t="str">
        <f>Scores_and_Fixtures[[#This Row],[Away]]</f>
        <v>Monza</v>
      </c>
      <c r="V4" t="s">
        <v>363</v>
      </c>
      <c r="W4">
        <f>'Table Prediction Calculations'!AE4</f>
        <v>0.9766584766584766</v>
      </c>
      <c r="X4">
        <f>'Table Prediction Calculations'!AF4</f>
        <v>0.58599508599508598</v>
      </c>
      <c r="AD4" t="s">
        <v>363</v>
      </c>
      <c r="AE4">
        <f>(VLOOKUP(AD4,Stats[[Team]:[xGD/90]],6,FALSE)/VLOOKUP(AD4,Stats[[Team]:[xGD/90]],2,FALSE))/($AF$1/2)</f>
        <v>0.9766584766584766</v>
      </c>
      <c r="AF4">
        <f>(VLOOKUP(AD4,Stats[[Team]:[xGD/90]],7,FALSE)/VLOOKUP(AD4,Stats[[Team]:[xGD/90]],2,FALSE))/($AF$1/2)</f>
        <v>0.58599508599508598</v>
      </c>
      <c r="AJ4" t="s">
        <v>363</v>
      </c>
      <c r="AK4">
        <f>(VLOOKUP(AD4,Stats[[Team]:[xGD/90]],11,FALSE)/VLOOKUP(AD4,Stats[[Team]:[xGD/90]],2,FALSE))/($AL$1/2)</f>
        <v>0.989668891170431</v>
      </c>
      <c r="AL4">
        <f>(VLOOKUP(AD4,Stats[[Team]:[xGD/90]],12,FALSE)/VLOOKUP(AD4,Stats[[Team]:[xGD/90]],2,FALSE))/($AL$1/2)</f>
        <v>0.7345995893223819</v>
      </c>
      <c r="AQ4" t="s">
        <v>363</v>
      </c>
      <c r="AR4">
        <f t="shared" ref="AR4:AR22" si="0">(1+BV7)*(($BM$28*AE4)+($BN$28*AK4))</f>
        <v>1.0121732136867354</v>
      </c>
      <c r="AS4">
        <f t="shared" ref="AS4:AS22" si="1">(1+BW7)*(($BP$28*AF4)+($BQ$28*AL4))</f>
        <v>0.52176865029571529</v>
      </c>
      <c r="AU4" t="s">
        <v>259</v>
      </c>
      <c r="AV4">
        <f>AVERAGE(Stats_3[Conversion Rate])</f>
        <v>8.9500000000000024E-2</v>
      </c>
      <c r="AW4" t="s">
        <v>363</v>
      </c>
      <c r="AX4">
        <f>(VLOOKUP(AW4,Stats_3[],8,FALSE)/('Table Prediction Calculations'!$AV$3))</f>
        <v>0.86477354999597789</v>
      </c>
      <c r="AY4">
        <f>(VLOOKUP(AW4,Stats_3[],10,FALSE)/('Table Prediction Calculations'!$AV$4))</f>
        <v>1.1173184357541897</v>
      </c>
      <c r="AZ4">
        <f>((VLOOKUP(AW4,Stats_6[],3,FALSE)/90)/('Table Prediction Calculations'!$AV$5))</f>
        <v>0.21470553085072036</v>
      </c>
      <c r="BA4">
        <f>((VLOOKUP(AW4,Stats_2[],8,FALSE)/('Table Prediction Calculations'!$AV$6)))</f>
        <v>1.1561498815991087</v>
      </c>
      <c r="BB4">
        <f>((1/VLOOKUP(AW4,Stats_2[],6,FALSE))/(1/('Table Prediction Calculations'!$AV$7)))</f>
        <v>1.2066037735849058</v>
      </c>
      <c r="BC4">
        <f>((VLOOKUP(AW4,Stats_7[],4,FALSE)/('Table Prediction Calculations'!$AV$8)))</f>
        <v>1.0880000000000001</v>
      </c>
      <c r="BD4">
        <f>((VLOOKUP(AW4,Stats_7[],6,FALSE)/('Table Prediction Calculations'!$AV$9)))</f>
        <v>1.0032708686230187</v>
      </c>
      <c r="BE4">
        <f>((VLOOKUP(AW4,Stats_7[],8,FALSE)/('Table Prediction Calculations'!$AV$10)))</f>
        <v>1.0504933255948925</v>
      </c>
      <c r="BF4">
        <f>((VLOOKUP(AW4,Stats_7[],12,FALSE)/('Table Prediction Calculations'!$AV$11)))</f>
        <v>1.1085854170309495</v>
      </c>
    </row>
    <row r="5" spans="1:75" x14ac:dyDescent="0.25">
      <c r="A5">
        <v>1</v>
      </c>
      <c r="B5" t="s">
        <v>368</v>
      </c>
      <c r="C5">
        <v>1</v>
      </c>
      <c r="D5">
        <v>4</v>
      </c>
      <c r="E5" t="s">
        <v>366</v>
      </c>
      <c r="K5">
        <f>Scores_and_Fixtures[[#This Row],[Wk]]</f>
        <v>1</v>
      </c>
      <c r="L5" t="str">
        <f>Scores_and_Fixtures[[#This Row],[Home]]</f>
        <v>Genoa</v>
      </c>
      <c r="M5">
        <f ca="1">IF(ISBLANK(Scores_and_Fixtures[[#This Row],[Home Score]])=FALSE,Scores_and_Fixtures[[#This Row],[Home Score]],_xlfn.BINOM.INV(10000,(VLOOKUP(L5,$AQ$3:$AS$22,2,FALSE)*VLOOKUP(O5,$AQ$3:$AS$22,3,FALSE)*($AS$1/2))/10000,RAND()))</f>
        <v>1</v>
      </c>
      <c r="N5">
        <f ca="1">IF(ISBLANK(Scores_and_Fixtures[[#This Row],[Away Score]])=FALSE,Scores_and_Fixtures[[#This Row],[Away Score]],_xlfn.BINOM.INV(10000,(VLOOKUP(O5,$AQ$3:$AS$22,2,FALSE)*VLOOKUP(L5,$AQ$3:$AS$22,3,FALSE)*($AS$1/2))/10000,RAND()))</f>
        <v>4</v>
      </c>
      <c r="O5" t="str">
        <f>Scores_and_Fixtures[[#This Row],[Away]]</f>
        <v>Fiorentina</v>
      </c>
      <c r="V5" t="s">
        <v>364</v>
      </c>
      <c r="W5">
        <f>'Table Prediction Calculations'!AE5</f>
        <v>0.78132678132678135</v>
      </c>
      <c r="X5">
        <f>'Table Prediction Calculations'!AF5</f>
        <v>1.4161547911547911</v>
      </c>
      <c r="AD5" t="s">
        <v>364</v>
      </c>
      <c r="AE5">
        <f>(VLOOKUP(AD5,Stats[[Team]:[xGD/90]],6,FALSE)/VLOOKUP(AD5,Stats[[Team]:[xGD/90]],2,FALSE))/($AF$1/2)</f>
        <v>0.78132678132678135</v>
      </c>
      <c r="AF5">
        <f>(VLOOKUP(AD5,Stats[[Team]:[xGD/90]],7,FALSE)/VLOOKUP(AD5,Stats[[Team]:[xGD/90]],2,FALSE))/($AF$1/2)</f>
        <v>1.4161547911547911</v>
      </c>
      <c r="AJ5" t="s">
        <v>364</v>
      </c>
      <c r="AK5">
        <f>(VLOOKUP(AD5,Stats[[Team]:[xGD/90]],11,FALSE)/VLOOKUP(AD5,Stats[[Team]:[xGD/90]],2,FALSE))/($AL$1/2)</f>
        <v>0.91824948665297723</v>
      </c>
      <c r="AL5">
        <f>(VLOOKUP(AD5,Stats[[Team]:[xGD/90]],12,FALSE)/VLOOKUP(AD5,Stats[[Team]:[xGD/90]],2,FALSE))/($AL$1/2)</f>
        <v>1.2294340349075974</v>
      </c>
      <c r="AQ5" t="s">
        <v>364</v>
      </c>
      <c r="AR5">
        <f t="shared" si="0"/>
        <v>0.73922513704908777</v>
      </c>
      <c r="AS5">
        <f t="shared" si="1"/>
        <v>1.5506924837833014</v>
      </c>
      <c r="AU5" t="s">
        <v>260</v>
      </c>
      <c r="AV5">
        <f>(AVERAGE(Stats_6[Passes Completed])/AVERAGE(Stats_3[Matches Played]))</f>
        <v>389.31875000000002</v>
      </c>
      <c r="AW5" t="s">
        <v>364</v>
      </c>
      <c r="AX5">
        <f>(VLOOKUP(AW5,Stats_3[],8,FALSE)/('Table Prediction Calculations'!$AV$3))</f>
        <v>0.98543962673960273</v>
      </c>
      <c r="AY5">
        <f>(VLOOKUP(AW5,Stats_3[],10,FALSE)/('Table Prediction Calculations'!$AV$4))</f>
        <v>0.89385474860335179</v>
      </c>
      <c r="AZ5">
        <f>((VLOOKUP(AW5,Stats_6[],3,FALSE)/90)/('Table Prediction Calculations'!$AV$5))</f>
        <v>0.13850404642011777</v>
      </c>
      <c r="BA5">
        <f>((VLOOKUP(AW5,Stats_2[],8,FALSE)/('Table Prediction Calculations'!$AV$6)))</f>
        <v>0.77448112550494508</v>
      </c>
      <c r="BB5">
        <f>((1/VLOOKUP(AW5,Stats_2[],6,FALSE))/(1/('Table Prediction Calculations'!$AV$7)))</f>
        <v>1.015079365079365</v>
      </c>
      <c r="BC5">
        <f>((VLOOKUP(AW5,Stats_7[],4,FALSE)/('Table Prediction Calculations'!$AV$8)))</f>
        <v>0.876</v>
      </c>
      <c r="BD5">
        <f>((VLOOKUP(AW5,Stats_7[],6,FALSE)/('Table Prediction Calculations'!$AV$9)))</f>
        <v>0.9937994205258126</v>
      </c>
      <c r="BE5">
        <f>((VLOOKUP(AW5,Stats_7[],8,FALSE)/('Table Prediction Calculations'!$AV$10)))</f>
        <v>0.92280905397562385</v>
      </c>
      <c r="BF5">
        <f>((VLOOKUP(AW5,Stats_7[],12,FALSE)/('Table Prediction Calculations'!$AV$11)))</f>
        <v>1.0736142682287113</v>
      </c>
      <c r="BM5" t="s">
        <v>285</v>
      </c>
      <c r="BN5" t="s">
        <v>286</v>
      </c>
      <c r="BP5" t="s">
        <v>287</v>
      </c>
      <c r="BQ5" t="s">
        <v>288</v>
      </c>
      <c r="BS5" t="s">
        <v>290</v>
      </c>
      <c r="BT5" t="s">
        <v>291</v>
      </c>
      <c r="BV5" t="s">
        <v>292</v>
      </c>
      <c r="BW5" t="s">
        <v>293</v>
      </c>
    </row>
    <row r="6" spans="1:75" x14ac:dyDescent="0.25">
      <c r="A6">
        <v>1</v>
      </c>
      <c r="B6" t="s">
        <v>379</v>
      </c>
      <c r="C6">
        <v>0</v>
      </c>
      <c r="D6">
        <v>2</v>
      </c>
      <c r="E6" t="s">
        <v>362</v>
      </c>
      <c r="K6">
        <f>Scores_and_Fixtures[[#This Row],[Wk]]</f>
        <v>1</v>
      </c>
      <c r="L6" t="str">
        <f>Scores_and_Fixtures[[#This Row],[Home]]</f>
        <v>Sassuolo</v>
      </c>
      <c r="M6">
        <f ca="1">IF(ISBLANK(Scores_and_Fixtures[[#This Row],[Home Score]])=FALSE,Scores_and_Fixtures[[#This Row],[Home Score]],_xlfn.BINOM.INV(10000,(VLOOKUP(L6,$AQ$3:$AS$22,2,FALSE)*VLOOKUP(O6,$AQ$3:$AS$22,3,FALSE)*($AS$1/2))/10000,RAND()))</f>
        <v>0</v>
      </c>
      <c r="N6">
        <f ca="1">IF(ISBLANK(Scores_and_Fixtures[[#This Row],[Away Score]])=FALSE,Scores_and_Fixtures[[#This Row],[Away Score]],_xlfn.BINOM.INV(10000,(VLOOKUP(O6,$AQ$3:$AS$22,2,FALSE)*VLOOKUP(L6,$AQ$3:$AS$22,3,FALSE)*($AS$1/2))/10000,RAND()))</f>
        <v>2</v>
      </c>
      <c r="O6" t="str">
        <f>Scores_and_Fixtures[[#This Row],[Away]]</f>
        <v>Atalanta</v>
      </c>
      <c r="V6" t="s">
        <v>365</v>
      </c>
      <c r="W6">
        <f>'Table Prediction Calculations'!AE6</f>
        <v>0.4883292383292383</v>
      </c>
      <c r="X6">
        <f>'Table Prediction Calculations'!AF6</f>
        <v>1.3673218673218672</v>
      </c>
      <c r="AD6" t="s">
        <v>365</v>
      </c>
      <c r="AE6">
        <f>(VLOOKUP(AD6,Stats[[Team]:[xGD/90]],6,FALSE)/VLOOKUP(AD6,Stats[[Team]:[xGD/90]],2,FALSE))/($AF$1/2)</f>
        <v>0.4883292383292383</v>
      </c>
      <c r="AF6">
        <f>(VLOOKUP(AD6,Stats[[Team]:[xGD/90]],7,FALSE)/VLOOKUP(AD6,Stats[[Team]:[xGD/90]],2,FALSE))/($AF$1/2)</f>
        <v>1.3673218673218672</v>
      </c>
      <c r="AJ6" t="s">
        <v>365</v>
      </c>
      <c r="AK6">
        <f>(VLOOKUP(AD6,Stats[[Team]:[xGD/90]],11,FALSE)/VLOOKUP(AD6,Stats[[Team]:[xGD/90]],2,FALSE))/($AL$1/2)</f>
        <v>0.80091760780287458</v>
      </c>
      <c r="AL6">
        <f>(VLOOKUP(AD6,Stats[[Team]:[xGD/90]],12,FALSE)/VLOOKUP(AD6,Stats[[Team]:[xGD/90]],2,FALSE))/($AL$1/2)</f>
        <v>1.1427104722792605</v>
      </c>
      <c r="AQ6" t="s">
        <v>365</v>
      </c>
      <c r="AR6">
        <f t="shared" si="0"/>
        <v>0.27231956875376861</v>
      </c>
      <c r="AS6">
        <f t="shared" si="1"/>
        <v>1.5126425637734722</v>
      </c>
      <c r="AU6" t="s">
        <v>264</v>
      </c>
      <c r="AV6">
        <f>AVERAGE(Stats_2[Save%])</f>
        <v>71.789999999999992</v>
      </c>
      <c r="AW6" t="s">
        <v>365</v>
      </c>
      <c r="AX6">
        <f>(VLOOKUP(AW6,Stats_3[],8,FALSE)/('Table Prediction Calculations'!$AV$3))</f>
        <v>0.85994690692623277</v>
      </c>
      <c r="AY6">
        <f>(VLOOKUP(AW6,Stats_3[],10,FALSE)/('Table Prediction Calculations'!$AV$4))</f>
        <v>0.44692737430167589</v>
      </c>
      <c r="AZ6">
        <f>((VLOOKUP(AW6,Stats_6[],3,FALSE)/90)/('Table Prediction Calculations'!$AV$5))</f>
        <v>0.14592441569051351</v>
      </c>
      <c r="BA6">
        <f>((VLOOKUP(AW6,Stats_2[],8,FALSE)/('Table Prediction Calculations'!$AV$6)))</f>
        <v>0.95695779356456345</v>
      </c>
      <c r="BB6">
        <f>((1/VLOOKUP(AW6,Stats_2[],6,FALSE))/(1/('Table Prediction Calculations'!$AV$7)))</f>
        <v>0.77048192771084345</v>
      </c>
      <c r="BC6">
        <f>((VLOOKUP(AW6,Stats_7[],4,FALSE)/('Table Prediction Calculations'!$AV$8)))</f>
        <v>1.08</v>
      </c>
      <c r="BD6">
        <f>((VLOOKUP(AW6,Stats_7[],6,FALSE)/('Table Prediction Calculations'!$AV$9)))</f>
        <v>1.0293043912762223</v>
      </c>
      <c r="BE6">
        <f>((VLOOKUP(AW6,Stats_7[],8,FALSE)/('Table Prediction Calculations'!$AV$10)))</f>
        <v>1.2362159024956469</v>
      </c>
      <c r="BF6">
        <f>((VLOOKUP(AW6,Stats_7[],12,FALSE)/('Table Prediction Calculations'!$AV$11)))</f>
        <v>1.1225738765518447</v>
      </c>
      <c r="BL6" t="s">
        <v>362</v>
      </c>
      <c r="BM6">
        <f>(VLOOKUP(BL6,Stats[[Team]:[xGD/90]],6,FALSE)/VLOOKUP(BL6,Stats[[Team]:[xGD/90]],2,FALSE))</f>
        <v>1.6</v>
      </c>
      <c r="BN6">
        <f>(VLOOKUP(BL6,Stats[[Team]:[xGD/90]],11,FALSE)/VLOOKUP(BL6,Stats[[Team]:[xGD/90]],2,FALSE))</f>
        <v>1.3</v>
      </c>
      <c r="BP6">
        <f>(VLOOKUP(BL6,Stats[[Team]:[xGD/90]],7,FALSE)/VLOOKUP(BL6,Stats[[Team]:[xGD/90]],2,FALSE))</f>
        <v>1.2</v>
      </c>
      <c r="BQ6">
        <f>(VLOOKUP(BL6,Stats[[Team]:[xGD/90]],12,FALSE)/VLOOKUP(BL6,Stats[[Team]:[xGD/90]],2,FALSE))</f>
        <v>0.9933333333333334</v>
      </c>
      <c r="BS6">
        <f>BM6-BN6</f>
        <v>0.30000000000000004</v>
      </c>
      <c r="BT6">
        <f>BP6-BQ6</f>
        <v>0.20666666666666655</v>
      </c>
      <c r="BV6" s="10">
        <f>BS6/BM6</f>
        <v>0.18750000000000003</v>
      </c>
      <c r="BW6" s="10">
        <f>BT6/BP6</f>
        <v>0.17222222222222214</v>
      </c>
    </row>
    <row r="7" spans="1:75" x14ac:dyDescent="0.25">
      <c r="A7">
        <v>1</v>
      </c>
      <c r="B7" t="s">
        <v>377</v>
      </c>
      <c r="C7">
        <v>2</v>
      </c>
      <c r="D7">
        <v>2</v>
      </c>
      <c r="E7" t="s">
        <v>378</v>
      </c>
      <c r="K7">
        <f>Scores_and_Fixtures[[#This Row],[Wk]]</f>
        <v>1</v>
      </c>
      <c r="L7" t="str">
        <f>Scores_and_Fixtures[[#This Row],[Home]]</f>
        <v>Roma</v>
      </c>
      <c r="M7">
        <f ca="1">IF(ISBLANK(Scores_and_Fixtures[[#This Row],[Home Score]])=FALSE,Scores_and_Fixtures[[#This Row],[Home Score]],_xlfn.BINOM.INV(10000,(VLOOKUP(L7,$AQ$3:$AS$22,2,FALSE)*VLOOKUP(O7,$AQ$3:$AS$22,3,FALSE)*($AS$1/2))/10000,RAND()))</f>
        <v>2</v>
      </c>
      <c r="N7">
        <f ca="1">IF(ISBLANK(Scores_and_Fixtures[[#This Row],[Away Score]])=FALSE,Scores_and_Fixtures[[#This Row],[Away Score]],_xlfn.BINOM.INV(10000,(VLOOKUP(O7,$AQ$3:$AS$22,2,FALSE)*VLOOKUP(L7,$AQ$3:$AS$22,3,FALSE)*($AS$1/2))/10000,RAND()))</f>
        <v>2</v>
      </c>
      <c r="O7" t="str">
        <f>Scores_and_Fixtures[[#This Row],[Away]]</f>
        <v>Salernitana</v>
      </c>
      <c r="V7" t="s">
        <v>366</v>
      </c>
      <c r="W7">
        <f>'Table Prediction Calculations'!AE7</f>
        <v>1.2208230958230957</v>
      </c>
      <c r="X7">
        <f>'Table Prediction Calculations'!AF7</f>
        <v>0.87899262899262898</v>
      </c>
      <c r="AD7" t="s">
        <v>366</v>
      </c>
      <c r="AE7">
        <f>(VLOOKUP(AD7,Stats[[Team]:[xGD/90]],6,FALSE)/VLOOKUP(AD7,Stats[[Team]:[xGD/90]],2,FALSE))/($AF$1/2)</f>
        <v>1.2208230958230957</v>
      </c>
      <c r="AF7">
        <f>(VLOOKUP(AD7,Stats[[Team]:[xGD/90]],7,FALSE)/VLOOKUP(AD7,Stats[[Team]:[xGD/90]],2,FALSE))/($AF$1/2)</f>
        <v>0.87899262899262898</v>
      </c>
      <c r="AJ7" t="s">
        <v>366</v>
      </c>
      <c r="AK7">
        <f>(VLOOKUP(AD7,Stats[[Team]:[xGD/90]],11,FALSE)/VLOOKUP(AD7,Stats[[Team]:[xGD/90]],2,FALSE))/($AL$1/2)</f>
        <v>0.96416196098562612</v>
      </c>
      <c r="AL7">
        <f>(VLOOKUP(AD7,Stats[[Team]:[xGD/90]],12,FALSE)/VLOOKUP(AD7,Stats[[Team]:[xGD/90]],2,FALSE))/($AL$1/2)</f>
        <v>1.1223049281314166</v>
      </c>
      <c r="AQ7" t="s">
        <v>366</v>
      </c>
      <c r="AR7">
        <f t="shared" si="0"/>
        <v>1.370625413463975</v>
      </c>
      <c r="AS7">
        <f t="shared" si="1"/>
        <v>0.76817066390952771</v>
      </c>
      <c r="AU7" t="s">
        <v>265</v>
      </c>
      <c r="AV7">
        <f>AVERAGE(Stats_2[Shots on Target/90])</f>
        <v>3.9968750000000002</v>
      </c>
      <c r="AW7" t="s">
        <v>366</v>
      </c>
      <c r="AX7">
        <f>(VLOOKUP(AW7,Stats_3[],8,FALSE)/('Table Prediction Calculations'!$AV$3))</f>
        <v>1.0859946906926234</v>
      </c>
      <c r="AY7">
        <f>(VLOOKUP(AW7,Stats_3[],10,FALSE)/('Table Prediction Calculations'!$AV$4))</f>
        <v>1.1173184357541897</v>
      </c>
      <c r="AZ7">
        <f>((VLOOKUP(AW7,Stats_6[],3,FALSE)/90)/('Table Prediction Calculations'!$AV$5))</f>
        <v>0.20445971328121235</v>
      </c>
      <c r="BA7">
        <f>((VLOOKUP(AW7,Stats_2[],8,FALSE)/('Table Prediction Calculations'!$AV$6)))</f>
        <v>1.1185401866555231</v>
      </c>
      <c r="BB7">
        <f>((1/VLOOKUP(AW7,Stats_2[],6,FALSE))/(1/('Table Prediction Calculations'!$AV$7)))</f>
        <v>0.96893939393939399</v>
      </c>
      <c r="BC7">
        <f>((VLOOKUP(AW7,Stats_7[],4,FALSE)/('Table Prediction Calculations'!$AV$8)))</f>
        <v>1.1000000000000001</v>
      </c>
      <c r="BD7">
        <f>((VLOOKUP(AW7,Stats_7[],6,FALSE)/('Table Prediction Calculations'!$AV$9)))</f>
        <v>0.98623820535425943</v>
      </c>
      <c r="BE7">
        <f>((VLOOKUP(AW7,Stats_7[],8,FALSE)/('Table Prediction Calculations'!$AV$10)))</f>
        <v>1.2013929193267556</v>
      </c>
      <c r="BF7">
        <f>((VLOOKUP(AW7,Stats_7[],12,FALSE)/('Table Prediction Calculations'!$AV$11)))</f>
        <v>0.70641720580521072</v>
      </c>
      <c r="BL7" t="s">
        <v>363</v>
      </c>
      <c r="BM7">
        <f>(VLOOKUP(BL7,Stats[[Team]:[xGD/90]],6,FALSE)/VLOOKUP(BL7,Stats[[Team]:[xGD/90]],2,FALSE))</f>
        <v>1.25</v>
      </c>
      <c r="BN7">
        <f>(VLOOKUP(BL7,Stats[[Team]:[xGD/90]],11,FALSE)/VLOOKUP(BL7,Stats[[Team]:[xGD/90]],2,FALSE))</f>
        <v>1.2124999999999999</v>
      </c>
      <c r="BP7">
        <f>(VLOOKUP(BL7,Stats[[Team]:[xGD/90]],7,FALSE)/VLOOKUP(BL7,Stats[[Team]:[xGD/90]],2,FALSE))</f>
        <v>0.75</v>
      </c>
      <c r="BQ7">
        <f>(VLOOKUP(BL7,Stats[[Team]:[xGD/90]],12,FALSE)/VLOOKUP(BL7,Stats[[Team]:[xGD/90]],2,FALSE))</f>
        <v>0.9</v>
      </c>
      <c r="BS7">
        <f t="shared" ref="BS7:BS25" si="2">BM7-BN7</f>
        <v>3.7500000000000089E-2</v>
      </c>
      <c r="BT7">
        <f t="shared" ref="BT7:BT25" si="3">BP7-BQ7</f>
        <v>-0.15000000000000002</v>
      </c>
      <c r="BV7" s="10">
        <f t="shared" ref="BV7:BV25" si="4">BS7/BM7</f>
        <v>3.0000000000000072E-2</v>
      </c>
      <c r="BW7" s="10">
        <f t="shared" ref="BW7:BW25" si="5">BT7/BP7</f>
        <v>-0.20000000000000004</v>
      </c>
    </row>
    <row r="8" spans="1:75" x14ac:dyDescent="0.25">
      <c r="A8">
        <v>1</v>
      </c>
      <c r="B8" t="s">
        <v>373</v>
      </c>
      <c r="C8">
        <v>2</v>
      </c>
      <c r="D8">
        <v>1</v>
      </c>
      <c r="E8" t="s">
        <v>372</v>
      </c>
      <c r="K8">
        <f>Scores_and_Fixtures[[#This Row],[Wk]]</f>
        <v>1</v>
      </c>
      <c r="L8" t="str">
        <f>Scores_and_Fixtures[[#This Row],[Home]]</f>
        <v>Lecce</v>
      </c>
      <c r="M8">
        <f ca="1">IF(ISBLANK(Scores_and_Fixtures[[#This Row],[Home Score]])=FALSE,Scores_and_Fixtures[[#This Row],[Home Score]],_xlfn.BINOM.INV(10000,(VLOOKUP(L8,$AQ$3:$AS$22,2,FALSE)*VLOOKUP(O8,$AQ$3:$AS$22,3,FALSE)*($AS$1/2))/10000,RAND()))</f>
        <v>2</v>
      </c>
      <c r="N8">
        <f ca="1">IF(ISBLANK(Scores_and_Fixtures[[#This Row],[Away Score]])=FALSE,Scores_and_Fixtures[[#This Row],[Away Score]],_xlfn.BINOM.INV(10000,(VLOOKUP(O8,$AQ$3:$AS$22,2,FALSE)*VLOOKUP(L8,$AQ$3:$AS$22,3,FALSE)*($AS$1/2))/10000,RAND()))</f>
        <v>1</v>
      </c>
      <c r="O8" t="str">
        <f>Scores_and_Fixtures[[#This Row],[Away]]</f>
        <v>Lazio</v>
      </c>
      <c r="V8" t="s">
        <v>367</v>
      </c>
      <c r="W8">
        <f>'Table Prediction Calculations'!AE8</f>
        <v>1.0254914004914004</v>
      </c>
      <c r="X8">
        <f>'Table Prediction Calculations'!AF8</f>
        <v>1.2696560196560196</v>
      </c>
      <c r="AD8" t="s">
        <v>367</v>
      </c>
      <c r="AE8">
        <f>(VLOOKUP(AD8,Stats[[Team]:[xGD/90]],6,FALSE)/VLOOKUP(AD8,Stats[[Team]:[xGD/90]],2,FALSE))/($AF$1/2)</f>
        <v>1.0254914004914004</v>
      </c>
      <c r="AF8">
        <f>(VLOOKUP(AD8,Stats[[Team]:[xGD/90]],7,FALSE)/VLOOKUP(AD8,Stats[[Team]:[xGD/90]],2,FALSE))/($AF$1/2)</f>
        <v>1.2696560196560196</v>
      </c>
      <c r="AJ8" t="s">
        <v>367</v>
      </c>
      <c r="AK8">
        <f>(VLOOKUP(AD8,Stats[[Team]:[xGD/90]],11,FALSE)/VLOOKUP(AD8,Stats[[Team]:[xGD/90]],2,FALSE))/($AL$1/2)</f>
        <v>0.94885780287474331</v>
      </c>
      <c r="AL8">
        <f>(VLOOKUP(AD8,Stats[[Team]:[xGD/90]],12,FALSE)/VLOOKUP(AD8,Stats[[Team]:[xGD/90]],2,FALSE))/($AL$1/2)</f>
        <v>1.2090284907597535</v>
      </c>
      <c r="AQ8" t="s">
        <v>367</v>
      </c>
      <c r="AR8">
        <f t="shared" si="0"/>
        <v>1.1030874852485615</v>
      </c>
      <c r="AS8">
        <f t="shared" si="1"/>
        <v>1.3476814907140349</v>
      </c>
      <c r="AU8" t="s">
        <v>266</v>
      </c>
      <c r="AV8">
        <f>AVERAGE(Stats_7[Tackles Attempted/90])</f>
        <v>15.625</v>
      </c>
      <c r="AW8" t="s">
        <v>367</v>
      </c>
      <c r="AX8">
        <f>(VLOOKUP(AW8,Stats_3[],8,FALSE)/('Table Prediction Calculations'!$AV$3))</f>
        <v>0.88971120585632701</v>
      </c>
      <c r="AY8">
        <f>(VLOOKUP(AW8,Stats_3[],10,FALSE)/('Table Prediction Calculations'!$AV$4))</f>
        <v>1.1173184357541897</v>
      </c>
      <c r="AZ8">
        <f>((VLOOKUP(AW8,Stats_6[],3,FALSE)/90)/('Table Prediction Calculations'!$AV$5))</f>
        <v>0.18199882629736058</v>
      </c>
      <c r="BA8">
        <f>((VLOOKUP(AW8,Stats_2[],8,FALSE)/('Table Prediction Calculations'!$AV$6)))</f>
        <v>0.96810140688118129</v>
      </c>
      <c r="BB8">
        <f>((1/VLOOKUP(AW8,Stats_2[],6,FALSE))/(1/('Table Prediction Calculations'!$AV$7)))</f>
        <v>0.77987804878048794</v>
      </c>
      <c r="BC8">
        <f>((VLOOKUP(AW8,Stats_7[],4,FALSE)/('Table Prediction Calculations'!$AV$8)))</f>
        <v>0.97199999999999998</v>
      </c>
      <c r="BD8">
        <f>((VLOOKUP(AW8,Stats_7[],6,FALSE)/('Table Prediction Calculations'!$AV$9)))</f>
        <v>1.0127693809745955</v>
      </c>
      <c r="BE8">
        <f>((VLOOKUP(AW8,Stats_7[],8,FALSE)/('Table Prediction Calculations'!$AV$10)))</f>
        <v>1.1839814277423097</v>
      </c>
      <c r="BF8">
        <f>((VLOOKUP(AW8,Stats_7[],12,FALSE)/('Table Prediction Calculations'!$AV$11)))</f>
        <v>1.1820248295156497</v>
      </c>
      <c r="BL8" t="s">
        <v>364</v>
      </c>
      <c r="BM8">
        <f>(VLOOKUP(BL8,Stats[[Team]:[xGD/90]],6,FALSE)/VLOOKUP(BL8,Stats[[Team]:[xGD/90]],2,FALSE))</f>
        <v>1</v>
      </c>
      <c r="BN8">
        <f>(VLOOKUP(BL8,Stats[[Team]:[xGD/90]],11,FALSE)/VLOOKUP(BL8,Stats[[Team]:[xGD/90]],2,FALSE))</f>
        <v>1.125</v>
      </c>
      <c r="BP8">
        <f>(VLOOKUP(BL8,Stats[[Team]:[xGD/90]],7,FALSE)/VLOOKUP(BL8,Stats[[Team]:[xGD/90]],2,FALSE))</f>
        <v>1.8125</v>
      </c>
      <c r="BQ8">
        <f>(VLOOKUP(BL8,Stats[[Team]:[xGD/90]],12,FALSE)/VLOOKUP(BL8,Stats[[Team]:[xGD/90]],2,FALSE))</f>
        <v>1.5062500000000001</v>
      </c>
      <c r="BS8">
        <f t="shared" si="2"/>
        <v>-0.125</v>
      </c>
      <c r="BT8">
        <f t="shared" si="3"/>
        <v>0.30624999999999991</v>
      </c>
      <c r="BV8" s="10">
        <f t="shared" si="4"/>
        <v>-0.125</v>
      </c>
      <c r="BW8" s="10">
        <f t="shared" si="5"/>
        <v>0.16896551724137926</v>
      </c>
    </row>
    <row r="9" spans="1:75" x14ac:dyDescent="0.25">
      <c r="A9">
        <v>1</v>
      </c>
      <c r="B9" t="s">
        <v>381</v>
      </c>
      <c r="C9">
        <v>0</v>
      </c>
      <c r="D9">
        <v>3</v>
      </c>
      <c r="E9" t="s">
        <v>371</v>
      </c>
      <c r="K9">
        <f>Scores_and_Fixtures[[#This Row],[Wk]]</f>
        <v>1</v>
      </c>
      <c r="L9" t="str">
        <f>Scores_and_Fixtures[[#This Row],[Home]]</f>
        <v>Udinese</v>
      </c>
      <c r="M9">
        <f ca="1">IF(ISBLANK(Scores_and_Fixtures[[#This Row],[Home Score]])=FALSE,Scores_and_Fixtures[[#This Row],[Home Score]],_xlfn.BINOM.INV(10000,(VLOOKUP(L9,$AQ$3:$AS$22,2,FALSE)*VLOOKUP(O9,$AQ$3:$AS$22,3,FALSE)*($AS$1/2))/10000,RAND()))</f>
        <v>0</v>
      </c>
      <c r="N9">
        <f ca="1">IF(ISBLANK(Scores_and_Fixtures[[#This Row],[Away Score]])=FALSE,Scores_and_Fixtures[[#This Row],[Away Score]],_xlfn.BINOM.INV(10000,(VLOOKUP(O9,$AQ$3:$AS$22,2,FALSE)*VLOOKUP(L9,$AQ$3:$AS$22,3,FALSE)*($AS$1/2))/10000,RAND()))</f>
        <v>3</v>
      </c>
      <c r="O9" t="str">
        <f>Scores_and_Fixtures[[#This Row],[Away]]</f>
        <v>Juventus</v>
      </c>
      <c r="V9" t="s">
        <v>368</v>
      </c>
      <c r="W9">
        <f>'Table Prediction Calculations'!AE9</f>
        <v>0.78132678132678135</v>
      </c>
      <c r="X9">
        <f>'Table Prediction Calculations'!AF9</f>
        <v>1.0254914004914004</v>
      </c>
      <c r="AD9" t="s">
        <v>368</v>
      </c>
      <c r="AE9">
        <f>(VLOOKUP(AD9,Stats[[Team]:[xGD/90]],6,FALSE)/VLOOKUP(AD9,Stats[[Team]:[xGD/90]],2,FALSE))/($AF$1/2)</f>
        <v>0.78132678132678135</v>
      </c>
      <c r="AF9">
        <f>(VLOOKUP(AD9,Stats[[Team]:[xGD/90]],7,FALSE)/VLOOKUP(AD9,Stats[[Team]:[xGD/90]],2,FALSE))/($AF$1/2)</f>
        <v>1.0254914004914004</v>
      </c>
      <c r="AJ9" t="s">
        <v>368</v>
      </c>
      <c r="AK9">
        <f>(VLOOKUP(AD9,Stats[[Team]:[xGD/90]],11,FALSE)/VLOOKUP(AD9,Stats[[Team]:[xGD/90]],2,FALSE))/($AL$1/2)</f>
        <v>0.68868711498973301</v>
      </c>
      <c r="AL9">
        <f>(VLOOKUP(AD9,Stats[[Team]:[xGD/90]],12,FALSE)/VLOOKUP(AD9,Stats[[Team]:[xGD/90]],2,FALSE))/($AL$1/2)</f>
        <v>0.73970097535934276</v>
      </c>
      <c r="AQ9" t="s">
        <v>368</v>
      </c>
      <c r="AR9">
        <f t="shared" si="0"/>
        <v>0.85373152641169192</v>
      </c>
      <c r="AS9">
        <f t="shared" si="1"/>
        <v>1.1677598477576892</v>
      </c>
      <c r="AU9" t="s">
        <v>267</v>
      </c>
      <c r="AV9">
        <f>AVERAGE(Stats_7[Tackle Win %])</f>
        <v>0.59731098013923112</v>
      </c>
      <c r="AW9" t="s">
        <v>368</v>
      </c>
      <c r="AX9">
        <f>(VLOOKUP(AW9,Stats_3[],8,FALSE)/('Table Prediction Calculations'!$AV$3))</f>
        <v>0.81972488134502453</v>
      </c>
      <c r="AY9">
        <f>(VLOOKUP(AW9,Stats_3[],10,FALSE)/('Table Prediction Calculations'!$AV$4))</f>
        <v>1.1173184357541897</v>
      </c>
      <c r="AZ9">
        <f>((VLOOKUP(AW9,Stats_6[],3,FALSE)/90)/('Table Prediction Calculations'!$AV$5))</f>
        <v>0.13539319930291338</v>
      </c>
      <c r="BA9">
        <f>((VLOOKUP(AW9,Stats_2[],8,FALSE)/('Table Prediction Calculations'!$AV$6)))</f>
        <v>0.86780888703162007</v>
      </c>
      <c r="BB9">
        <f>((1/VLOOKUP(AW9,Stats_2[],6,FALSE))/(1/('Table Prediction Calculations'!$AV$7)))</f>
        <v>1.2066037735849058</v>
      </c>
      <c r="BC9">
        <f>((VLOOKUP(AW9,Stats_7[],4,FALSE)/('Table Prediction Calculations'!$AV$8)))</f>
        <v>1.0880000000000001</v>
      </c>
      <c r="BD9">
        <f>((VLOOKUP(AW9,Stats_7[],6,FALSE)/('Table Prediction Calculations'!$AV$9)))</f>
        <v>0.93556547258097489</v>
      </c>
      <c r="BE9">
        <f>((VLOOKUP(AW9,Stats_7[],8,FALSE)/('Table Prediction Calculations'!$AV$10)))</f>
        <v>1.1201392919326756</v>
      </c>
      <c r="BF9">
        <f>((VLOOKUP(AW9,Stats_7[],12,FALSE)/('Table Prediction Calculations'!$AV$11)))</f>
        <v>1.0876027277496065</v>
      </c>
      <c r="BL9" t="s">
        <v>365</v>
      </c>
      <c r="BM9">
        <f>(VLOOKUP(BL9,Stats[[Team]:[xGD/90]],6,FALSE)/VLOOKUP(BL9,Stats[[Team]:[xGD/90]],2,FALSE))</f>
        <v>0.625</v>
      </c>
      <c r="BN9">
        <f>(VLOOKUP(BL9,Stats[[Team]:[xGD/90]],11,FALSE)/VLOOKUP(BL9,Stats[[Team]:[xGD/90]],2,FALSE))</f>
        <v>0.98124999999999996</v>
      </c>
      <c r="BP9">
        <f>(VLOOKUP(BL9,Stats[[Team]:[xGD/90]],7,FALSE)/VLOOKUP(BL9,Stats[[Team]:[xGD/90]],2,FALSE))</f>
        <v>1.75</v>
      </c>
      <c r="BQ9">
        <f>(VLOOKUP(BL9,Stats[[Team]:[xGD/90]],12,FALSE)/VLOOKUP(BL9,Stats[[Team]:[xGD/90]],2,FALSE))</f>
        <v>1.4</v>
      </c>
      <c r="BS9">
        <f t="shared" si="2"/>
        <v>-0.35624999999999996</v>
      </c>
      <c r="BT9">
        <f t="shared" si="3"/>
        <v>0.35000000000000009</v>
      </c>
      <c r="BV9" s="10">
        <f t="shared" si="4"/>
        <v>-0.56999999999999995</v>
      </c>
      <c r="BW9" s="10">
        <f t="shared" si="5"/>
        <v>0.20000000000000004</v>
      </c>
    </row>
    <row r="10" spans="1:75" x14ac:dyDescent="0.25">
      <c r="A10">
        <v>1</v>
      </c>
      <c r="B10" t="s">
        <v>380</v>
      </c>
      <c r="C10">
        <v>0</v>
      </c>
      <c r="D10">
        <v>0</v>
      </c>
      <c r="E10" t="s">
        <v>364</v>
      </c>
      <c r="K10">
        <f>Scores_and_Fixtures[[#This Row],[Wk]]</f>
        <v>1</v>
      </c>
      <c r="L10" t="str">
        <f>Scores_and_Fixtures[[#This Row],[Home]]</f>
        <v>Torino</v>
      </c>
      <c r="M10">
        <f ca="1">IF(ISBLANK(Scores_and_Fixtures[[#This Row],[Home Score]])=FALSE,Scores_and_Fixtures[[#This Row],[Home Score]],_xlfn.BINOM.INV(10000,(VLOOKUP(L10,$AQ$3:$AS$22,2,FALSE)*VLOOKUP(O10,$AQ$3:$AS$22,3,FALSE)*($AS$1/2))/10000,RAND()))</f>
        <v>0</v>
      </c>
      <c r="N10">
        <f ca="1">IF(ISBLANK(Scores_and_Fixtures[[#This Row],[Away Score]])=FALSE,Scores_and_Fixtures[[#This Row],[Away Score]],_xlfn.BINOM.INV(10000,(VLOOKUP(O10,$AQ$3:$AS$22,2,FALSE)*VLOOKUP(L10,$AQ$3:$AS$22,3,FALSE)*($AS$1/2))/10000,RAND()))</f>
        <v>0</v>
      </c>
      <c r="O10" t="str">
        <f>Scores_and_Fixtures[[#This Row],[Away]]</f>
        <v>Cagliari</v>
      </c>
      <c r="V10" t="s">
        <v>369</v>
      </c>
      <c r="W10">
        <f>'Table Prediction Calculations'!AE10</f>
        <v>0.6348280098280098</v>
      </c>
      <c r="X10">
        <f>'Table Prediction Calculations'!AF10</f>
        <v>1.123157248157248</v>
      </c>
      <c r="AD10" t="s">
        <v>369</v>
      </c>
      <c r="AE10">
        <f>(VLOOKUP(AD10,Stats[[Team]:[xGD/90]],6,FALSE)/VLOOKUP(AD10,Stats[[Team]:[xGD/90]],2,FALSE))/($AF$1/2)</f>
        <v>0.6348280098280098</v>
      </c>
      <c r="AF10">
        <f>(VLOOKUP(AD10,Stats[[Team]:[xGD/90]],7,FALSE)/VLOOKUP(AD10,Stats[[Team]:[xGD/90]],2,FALSE))/($AF$1/2)</f>
        <v>1.123157248157248</v>
      </c>
      <c r="AJ10" t="s">
        <v>369</v>
      </c>
      <c r="AK10">
        <f>(VLOOKUP(AD10,Stats[[Team]:[xGD/90]],11,FALSE)/VLOOKUP(AD10,Stats[[Team]:[xGD/90]],2,FALSE))/($AL$1/2)</f>
        <v>0.70399127310061593</v>
      </c>
      <c r="AL10">
        <f>(VLOOKUP(AD10,Stats[[Team]:[xGD/90]],12,FALSE)/VLOOKUP(AD10,Stats[[Team]:[xGD/90]],2,FALSE))/($AL$1/2)</f>
        <v>1.1018993839835729</v>
      </c>
      <c r="AQ10" t="s">
        <v>369</v>
      </c>
      <c r="AR10">
        <f t="shared" si="0"/>
        <v>0.62586423711549344</v>
      </c>
      <c r="AS10">
        <f t="shared" si="1"/>
        <v>1.1776650106406876</v>
      </c>
      <c r="AU10" t="s">
        <v>268</v>
      </c>
      <c r="AV10">
        <f>AVERAGE(Stats_7[Blocks/90])</f>
        <v>10.768750000000001</v>
      </c>
      <c r="AW10" t="s">
        <v>369</v>
      </c>
      <c r="AX10">
        <f>(VLOOKUP(AW10,Stats_3[],8,FALSE)/('Table Prediction Calculations'!$AV$3))</f>
        <v>0.88488456278658201</v>
      </c>
      <c r="AY10">
        <f>(VLOOKUP(AW10,Stats_3[],10,FALSE)/('Table Prediction Calculations'!$AV$4))</f>
        <v>0.7821229050279328</v>
      </c>
      <c r="AZ10">
        <f>((VLOOKUP(AW10,Stats_6[],3,FALSE)/90)/('Table Prediction Calculations'!$AV$5))</f>
        <v>0.13108367714972199</v>
      </c>
      <c r="BA10">
        <f>((VLOOKUP(AW10,Stats_2[],8,FALSE)/('Table Prediction Calculations'!$AV$6)))</f>
        <v>0.99456748850814891</v>
      </c>
      <c r="BB10">
        <f>((1/VLOOKUP(AW10,Stats_2[],6,FALSE))/(1/('Table Prediction Calculations'!$AV$7)))</f>
        <v>0.83051948051948066</v>
      </c>
      <c r="BC10">
        <f>((VLOOKUP(AW10,Stats_7[],4,FALSE)/('Table Prediction Calculations'!$AV$8)))</f>
        <v>0.996</v>
      </c>
      <c r="BD10">
        <f>((VLOOKUP(AW10,Stats_7[],6,FALSE)/('Table Prediction Calculations'!$AV$9)))</f>
        <v>1.0354303137674865</v>
      </c>
      <c r="BE10">
        <f>((VLOOKUP(AW10,Stats_7[],8,FALSE)/('Table Prediction Calculations'!$AV$10)))</f>
        <v>0.92280905397562385</v>
      </c>
      <c r="BF10">
        <f>((VLOOKUP(AW10,Stats_7[],12,FALSE)/('Table Prediction Calculations'!$AV$11)))</f>
        <v>1.1330652211925163</v>
      </c>
      <c r="BL10" t="s">
        <v>366</v>
      </c>
      <c r="BM10">
        <f>(VLOOKUP(BL10,Stats[[Team]:[xGD/90]],6,FALSE)/VLOOKUP(BL10,Stats[[Team]:[xGD/90]],2,FALSE))</f>
        <v>1.5625</v>
      </c>
      <c r="BN10">
        <f>(VLOOKUP(BL10,Stats[[Team]:[xGD/90]],11,FALSE)/VLOOKUP(BL10,Stats[[Team]:[xGD/90]],2,FALSE))</f>
        <v>1.1812499999999999</v>
      </c>
      <c r="BP10">
        <f>(VLOOKUP(BL10,Stats[[Team]:[xGD/90]],7,FALSE)/VLOOKUP(BL10,Stats[[Team]:[xGD/90]],2,FALSE))</f>
        <v>1.125</v>
      </c>
      <c r="BQ10">
        <f>(VLOOKUP(BL10,Stats[[Team]:[xGD/90]],12,FALSE)/VLOOKUP(BL10,Stats[[Team]:[xGD/90]],2,FALSE))</f>
        <v>1.375</v>
      </c>
      <c r="BS10">
        <f t="shared" si="2"/>
        <v>0.38125000000000009</v>
      </c>
      <c r="BT10">
        <f t="shared" si="3"/>
        <v>-0.25</v>
      </c>
      <c r="BV10" s="10">
        <f t="shared" si="4"/>
        <v>0.24400000000000005</v>
      </c>
      <c r="BW10" s="10">
        <f t="shared" si="5"/>
        <v>-0.22222222222222221</v>
      </c>
    </row>
    <row r="11" spans="1:75" x14ac:dyDescent="0.25">
      <c r="A11">
        <v>1</v>
      </c>
      <c r="B11" t="s">
        <v>363</v>
      </c>
      <c r="C11">
        <v>0</v>
      </c>
      <c r="D11">
        <v>2</v>
      </c>
      <c r="E11" t="s">
        <v>374</v>
      </c>
      <c r="K11">
        <f>Scores_and_Fixtures[[#This Row],[Wk]]</f>
        <v>1</v>
      </c>
      <c r="L11" t="str">
        <f>Scores_and_Fixtures[[#This Row],[Home]]</f>
        <v>Bologna</v>
      </c>
      <c r="M11">
        <f ca="1">IF(ISBLANK(Scores_and_Fixtures[[#This Row],[Home Score]])=FALSE,Scores_and_Fixtures[[#This Row],[Home Score]],_xlfn.BINOM.INV(10000,(VLOOKUP(L11,$AQ$3:$AS$22,2,FALSE)*VLOOKUP(O11,$AQ$3:$AS$22,3,FALSE)*($AS$1/2))/10000,RAND()))</f>
        <v>0</v>
      </c>
      <c r="N11">
        <f ca="1">IF(ISBLANK(Scores_and_Fixtures[[#This Row],[Away Score]])=FALSE,Scores_and_Fixtures[[#This Row],[Away Score]],_xlfn.BINOM.INV(10000,(VLOOKUP(O11,$AQ$3:$AS$22,2,FALSE)*VLOOKUP(L11,$AQ$3:$AS$22,3,FALSE)*($AS$1/2))/10000,RAND()))</f>
        <v>2</v>
      </c>
      <c r="O11" t="str">
        <f>Scores_and_Fixtures[[#This Row],[Away]]</f>
        <v>Milan</v>
      </c>
      <c r="V11" t="s">
        <v>370</v>
      </c>
      <c r="W11">
        <f>'Table Prediction Calculations'!AE11</f>
        <v>1.9044840294840295</v>
      </c>
      <c r="X11">
        <f>'Table Prediction Calculations'!AF11</f>
        <v>0.34183046683046681</v>
      </c>
      <c r="AD11" t="s">
        <v>370</v>
      </c>
      <c r="AE11">
        <f>(VLOOKUP(AD11,Stats[[Team]:[xGD/90]],6,FALSE)/VLOOKUP(AD11,Stats[[Team]:[xGD/90]],2,FALSE))/($AF$1/2)</f>
        <v>1.9044840294840295</v>
      </c>
      <c r="AF11">
        <f>(VLOOKUP(AD11,Stats[[Team]:[xGD/90]],7,FALSE)/VLOOKUP(AD11,Stats[[Team]:[xGD/90]],2,FALSE))/($AF$1/2)</f>
        <v>0.34183046683046681</v>
      </c>
      <c r="AJ11" t="s">
        <v>370</v>
      </c>
      <c r="AK11">
        <f>(VLOOKUP(AD11,Stats[[Team]:[xGD/90]],11,FALSE)/VLOOKUP(AD11,Stats[[Team]:[xGD/90]],2,FALSE))/($AL$1/2)</f>
        <v>1.6936601642710472</v>
      </c>
      <c r="AL11">
        <f>(VLOOKUP(AD11,Stats[[Team]:[xGD/90]],12,FALSE)/VLOOKUP(AD11,Stats[[Team]:[xGD/90]],2,FALSE))/($AL$1/2)</f>
        <v>0.59176078028747425</v>
      </c>
      <c r="AQ11" t="s">
        <v>370</v>
      </c>
      <c r="AR11">
        <f t="shared" si="0"/>
        <v>2.0753981813168796</v>
      </c>
      <c r="AS11">
        <f t="shared" si="1"/>
        <v>0.15603789418711508</v>
      </c>
      <c r="AU11" t="s">
        <v>269</v>
      </c>
      <c r="AV11">
        <f>AVERAGE(Stats_7[Clearances/90])</f>
        <v>17.871874999999999</v>
      </c>
      <c r="AW11" t="s">
        <v>370</v>
      </c>
      <c r="AX11">
        <f>(VLOOKUP(AW11,Stats_3[],8,FALSE)/('Table Prediction Calculations'!$AV$3))</f>
        <v>1.2315984232965973</v>
      </c>
      <c r="AY11">
        <f>(VLOOKUP(AW11,Stats_3[],10,FALSE)/('Table Prediction Calculations'!$AV$4))</f>
        <v>1.4525139664804465</v>
      </c>
      <c r="AZ11">
        <f>((VLOOKUP(AW11,Stats_6[],3,FALSE)/90)/('Table Prediction Calculations'!$AV$5))</f>
        <v>0.22466594960213621</v>
      </c>
      <c r="BA11">
        <f>((VLOOKUP(AW11,Stats_2[],8,FALSE)/('Table Prediction Calculations'!$AV$6)))</f>
        <v>1.193759576542694</v>
      </c>
      <c r="BB11">
        <f>((1/VLOOKUP(AW11,Stats_2[],6,FALSE))/(1/('Table Prediction Calculations'!$AV$7)))</f>
        <v>1.5226190476190475</v>
      </c>
      <c r="BC11">
        <f>((VLOOKUP(AW11,Stats_7[],4,FALSE)/('Table Prediction Calculations'!$AV$8)))</f>
        <v>1.028</v>
      </c>
      <c r="BD11">
        <f>((VLOOKUP(AW11,Stats_7[],6,FALSE)/('Table Prediction Calculations'!$AV$9)))</f>
        <v>1.0031990199537124</v>
      </c>
      <c r="BE11">
        <f>((VLOOKUP(AW11,Stats_7[],8,FALSE)/('Table Prediction Calculations'!$AV$10)))</f>
        <v>0.88218224027858383</v>
      </c>
      <c r="BF11">
        <f>((VLOOKUP(AW11,Stats_7[],12,FALSE)/('Table Prediction Calculations'!$AV$11)))</f>
        <v>0.79384507781080615</v>
      </c>
      <c r="BL11" t="s">
        <v>367</v>
      </c>
      <c r="BM11">
        <f>(VLOOKUP(BL11,Stats[[Team]:[xGD/90]],6,FALSE)/VLOOKUP(BL11,Stats[[Team]:[xGD/90]],2,FALSE))</f>
        <v>1.3125</v>
      </c>
      <c r="BN11">
        <f>(VLOOKUP(BL11,Stats[[Team]:[xGD/90]],11,FALSE)/VLOOKUP(BL11,Stats[[Team]:[xGD/90]],2,FALSE))</f>
        <v>1.1625000000000001</v>
      </c>
      <c r="BP11">
        <f>(VLOOKUP(BL11,Stats[[Team]:[xGD/90]],7,FALSE)/VLOOKUP(BL11,Stats[[Team]:[xGD/90]],2,FALSE))</f>
        <v>1.625</v>
      </c>
      <c r="BQ11">
        <f>(VLOOKUP(BL11,Stats[[Team]:[xGD/90]],12,FALSE)/VLOOKUP(BL11,Stats[[Team]:[xGD/90]],2,FALSE))</f>
        <v>1.48125</v>
      </c>
      <c r="BS11">
        <f t="shared" si="2"/>
        <v>0.14999999999999991</v>
      </c>
      <c r="BT11">
        <f t="shared" si="3"/>
        <v>0.14375000000000004</v>
      </c>
      <c r="BV11" s="10">
        <f t="shared" si="4"/>
        <v>0.11428571428571421</v>
      </c>
      <c r="BW11" s="10">
        <f t="shared" si="5"/>
        <v>8.8461538461538494E-2</v>
      </c>
    </row>
    <row r="12" spans="1:75" x14ac:dyDescent="0.25">
      <c r="A12">
        <v>2</v>
      </c>
      <c r="B12" t="s">
        <v>367</v>
      </c>
      <c r="C12">
        <v>2</v>
      </c>
      <c r="D12">
        <v>1</v>
      </c>
      <c r="E12" t="s">
        <v>362</v>
      </c>
      <c r="K12">
        <f>Scores_and_Fixtures[[#This Row],[Wk]]</f>
        <v>2</v>
      </c>
      <c r="L12" t="str">
        <f>Scores_and_Fixtures[[#This Row],[Home]]</f>
        <v>Frosinone</v>
      </c>
      <c r="M12">
        <f ca="1">IF(ISBLANK(Scores_and_Fixtures[[#This Row],[Home Score]])=FALSE,Scores_and_Fixtures[[#This Row],[Home Score]],_xlfn.BINOM.INV(10000,(VLOOKUP(L12,$AQ$3:$AS$22,2,FALSE)*VLOOKUP(O12,$AQ$3:$AS$22,3,FALSE)*($AS$1/2))/10000,RAND()))</f>
        <v>2</v>
      </c>
      <c r="N12">
        <f ca="1">IF(ISBLANK(Scores_and_Fixtures[[#This Row],[Away Score]])=FALSE,Scores_and_Fixtures[[#This Row],[Away Score]],_xlfn.BINOM.INV(10000,(VLOOKUP(O12,$AQ$3:$AS$22,2,FALSE)*VLOOKUP(L12,$AQ$3:$AS$22,3,FALSE)*($AS$1/2))/10000,RAND()))</f>
        <v>1</v>
      </c>
      <c r="O12" t="str">
        <f>Scores_and_Fixtures[[#This Row],[Away]]</f>
        <v>Atalanta</v>
      </c>
      <c r="V12" t="s">
        <v>371</v>
      </c>
      <c r="W12">
        <f>'Table Prediction Calculations'!AE12</f>
        <v>1.171990171990172</v>
      </c>
      <c r="X12">
        <f>'Table Prediction Calculations'!AF12</f>
        <v>0.4883292383292383</v>
      </c>
      <c r="AD12" t="s">
        <v>371</v>
      </c>
      <c r="AE12">
        <f>(VLOOKUP(AD12,Stats[[Team]:[xGD/90]],6,FALSE)/VLOOKUP(AD12,Stats[[Team]:[xGD/90]],2,FALSE))/($AF$1/2)</f>
        <v>1.171990171990172</v>
      </c>
      <c r="AF12">
        <f>(VLOOKUP(AD12,Stats[[Team]:[xGD/90]],7,FALSE)/VLOOKUP(AD12,Stats[[Team]:[xGD/90]],2,FALSE))/($AF$1/2)</f>
        <v>0.4883292383292383</v>
      </c>
      <c r="AJ12" t="s">
        <v>371</v>
      </c>
      <c r="AK12">
        <f>(VLOOKUP(AD12,Stats[[Team]:[xGD/90]],11,FALSE)/VLOOKUP(AD12,Stats[[Team]:[xGD/90]],2,FALSE))/($AL$1/2)</f>
        <v>1.2906506673511293</v>
      </c>
      <c r="AL12">
        <f>(VLOOKUP(AD12,Stats[[Team]:[xGD/90]],12,FALSE)/VLOOKUP(AD12,Stats[[Team]:[xGD/90]],2,FALSE))/($AL$1/2)</f>
        <v>0.5815580082135523</v>
      </c>
      <c r="AQ12" t="s">
        <v>371</v>
      </c>
      <c r="AR12">
        <f t="shared" si="0"/>
        <v>1.1605587620724673</v>
      </c>
      <c r="AS12">
        <f t="shared" si="1"/>
        <v>0.45537975669891839</v>
      </c>
      <c r="AW12" t="s">
        <v>371</v>
      </c>
      <c r="AX12">
        <f>(VLOOKUP(AW12,Stats_3[],8,FALSE)/('Table Prediction Calculations'!$AV$3))</f>
        <v>1.0859946906926234</v>
      </c>
      <c r="AY12">
        <f>(VLOOKUP(AW12,Stats_3[],10,FALSE)/('Table Prediction Calculations'!$AV$4))</f>
        <v>1.1173184357541897</v>
      </c>
      <c r="AZ12">
        <f>((VLOOKUP(AW12,Stats_6[],3,FALSE)/90)/('Table Prediction Calculations'!$AV$5))</f>
        <v>0.1693841985376878</v>
      </c>
      <c r="BA12">
        <f>((VLOOKUP(AW12,Stats_2[],8,FALSE)/('Table Prediction Calculations'!$AV$6)))</f>
        <v>1.0530714584203928</v>
      </c>
      <c r="BB12">
        <f>((1/VLOOKUP(AW12,Stats_2[],6,FALSE))/(1/('Table Prediction Calculations'!$AV$7)))</f>
        <v>1.5597560975609759</v>
      </c>
      <c r="BC12">
        <f>((VLOOKUP(AW12,Stats_7[],4,FALSE)/('Table Prediction Calculations'!$AV$8)))</f>
        <v>0.92</v>
      </c>
      <c r="BD12">
        <f>((VLOOKUP(AW12,Stats_7[],6,FALSE)/('Table Prediction Calculations'!$AV$9)))</f>
        <v>1.0845708659256792</v>
      </c>
      <c r="BE12">
        <f>((VLOOKUP(AW12,Stats_7[],8,FALSE)/('Table Prediction Calculations'!$AV$10)))</f>
        <v>0.87637840975043524</v>
      </c>
      <c r="BF12">
        <f>((VLOOKUP(AW12,Stats_7[],12,FALSE)/('Table Prediction Calculations'!$AV$11)))</f>
        <v>1.2554642420003497</v>
      </c>
      <c r="BL12" t="s">
        <v>368</v>
      </c>
      <c r="BM12">
        <f>(VLOOKUP(BL12,Stats[[Team]:[xGD/90]],6,FALSE)/VLOOKUP(BL12,Stats[[Team]:[xGD/90]],2,FALSE))</f>
        <v>1</v>
      </c>
      <c r="BN12">
        <f>(VLOOKUP(BL12,Stats[[Team]:[xGD/90]],11,FALSE)/VLOOKUP(BL12,Stats[[Team]:[xGD/90]],2,FALSE))</f>
        <v>0.84375</v>
      </c>
      <c r="BP12">
        <f>(VLOOKUP(BL12,Stats[[Team]:[xGD/90]],7,FALSE)/VLOOKUP(BL12,Stats[[Team]:[xGD/90]],2,FALSE))</f>
        <v>1.3125</v>
      </c>
      <c r="BQ12">
        <f>(VLOOKUP(BL12,Stats[[Team]:[xGD/90]],12,FALSE)/VLOOKUP(BL12,Stats[[Team]:[xGD/90]],2,FALSE))</f>
        <v>0.90625</v>
      </c>
      <c r="BS12">
        <f t="shared" si="2"/>
        <v>0.15625</v>
      </c>
      <c r="BT12">
        <f t="shared" si="3"/>
        <v>0.40625</v>
      </c>
      <c r="BV12" s="10">
        <f t="shared" si="4"/>
        <v>0.15625</v>
      </c>
      <c r="BW12" s="10">
        <f t="shared" si="5"/>
        <v>0.30952380952380953</v>
      </c>
    </row>
    <row r="13" spans="1:75" x14ac:dyDescent="0.25">
      <c r="A13">
        <v>2</v>
      </c>
      <c r="B13" t="s">
        <v>375</v>
      </c>
      <c r="C13">
        <v>2</v>
      </c>
      <c r="D13">
        <v>0</v>
      </c>
      <c r="E13" t="s">
        <v>365</v>
      </c>
      <c r="K13">
        <f>Scores_and_Fixtures[[#This Row],[Wk]]</f>
        <v>2</v>
      </c>
      <c r="L13" t="str">
        <f>Scores_and_Fixtures[[#This Row],[Home]]</f>
        <v>Monza</v>
      </c>
      <c r="M13">
        <f ca="1">IF(ISBLANK(Scores_and_Fixtures[[#This Row],[Home Score]])=FALSE,Scores_and_Fixtures[[#This Row],[Home Score]],_xlfn.BINOM.INV(10000,(VLOOKUP(L13,$AQ$3:$AS$22,2,FALSE)*VLOOKUP(O13,$AQ$3:$AS$22,3,FALSE)*($AS$1/2))/10000,RAND()))</f>
        <v>2</v>
      </c>
      <c r="N13">
        <f ca="1">IF(ISBLANK(Scores_and_Fixtures[[#This Row],[Away Score]])=FALSE,Scores_and_Fixtures[[#This Row],[Away Score]],_xlfn.BINOM.INV(10000,(VLOOKUP(O13,$AQ$3:$AS$22,2,FALSE)*VLOOKUP(L13,$AQ$3:$AS$22,3,FALSE)*($AS$1/2))/10000,RAND()))</f>
        <v>0</v>
      </c>
      <c r="O13" t="str">
        <f>Scores_and_Fixtures[[#This Row],[Away]]</f>
        <v>Empoli</v>
      </c>
      <c r="V13" t="s">
        <v>372</v>
      </c>
      <c r="W13">
        <f>'Table Prediction Calculations'!AE13</f>
        <v>0.78132678132678135</v>
      </c>
      <c r="X13">
        <f>'Table Prediction Calculations'!AF13</f>
        <v>0.87899262899262898</v>
      </c>
      <c r="AD13" t="s">
        <v>372</v>
      </c>
      <c r="AE13">
        <f>(VLOOKUP(AD13,Stats[[Team]:[xGD/90]],6,FALSE)/VLOOKUP(AD13,Stats[[Team]:[xGD/90]],2,FALSE))/($AF$1/2)</f>
        <v>0.78132678132678135</v>
      </c>
      <c r="AF13">
        <f>(VLOOKUP(AD13,Stats[[Team]:[xGD/90]],7,FALSE)/VLOOKUP(AD13,Stats[[Team]:[xGD/90]],2,FALSE))/($AF$1/2)</f>
        <v>0.87899262899262898</v>
      </c>
      <c r="AJ13" t="s">
        <v>372</v>
      </c>
      <c r="AK13">
        <f>(VLOOKUP(AD13,Stats[[Team]:[xGD/90]],11,FALSE)/VLOOKUP(AD13,Stats[[Team]:[xGD/90]],2,FALSE))/($AL$1/2)</f>
        <v>1.0100744353182751</v>
      </c>
      <c r="AL13">
        <f>(VLOOKUP(AD13,Stats[[Team]:[xGD/90]],12,FALSE)/VLOOKUP(AD13,Stats[[Team]:[xGD/90]],2,FALSE))/($AL$1/2)</f>
        <v>0.86723562628336748</v>
      </c>
      <c r="AQ13" t="s">
        <v>372</v>
      </c>
      <c r="AR13">
        <f t="shared" si="0"/>
        <v>0.67665413482750569</v>
      </c>
      <c r="AS13">
        <f t="shared" si="1"/>
        <v>0.91938971440943573</v>
      </c>
      <c r="AW13" t="s">
        <v>372</v>
      </c>
      <c r="AX13">
        <f>(VLOOKUP(AW13,Stats_3[],8,FALSE)/('Table Prediction Calculations'!$AV$3))</f>
        <v>0.90982221864693114</v>
      </c>
      <c r="AY13">
        <f>(VLOOKUP(AW13,Stats_3[],10,FALSE)/('Table Prediction Calculations'!$AV$4))</f>
        <v>0.7821229050279328</v>
      </c>
      <c r="AZ13">
        <f>((VLOOKUP(AW13,Stats_6[],3,FALSE)/90)/('Table Prediction Calculations'!$AV$5))</f>
        <v>0.21767367855887865</v>
      </c>
      <c r="BA13">
        <f>((VLOOKUP(AW13,Stats_2[],8,FALSE)/('Table Prediction Calculations'!$AV$6)))</f>
        <v>0.98203092352695376</v>
      </c>
      <c r="BB13">
        <f>((1/VLOOKUP(AW13,Stats_2[],6,FALSE))/(1/('Table Prediction Calculations'!$AV$7)))</f>
        <v>1.048360655737705</v>
      </c>
      <c r="BC13">
        <f>((VLOOKUP(AW13,Stats_7[],4,FALSE)/('Table Prediction Calculations'!$AV$8)))</f>
        <v>0.94799999999999995</v>
      </c>
      <c r="BD13">
        <f>((VLOOKUP(AW13,Stats_7[],6,FALSE)/('Table Prediction Calculations'!$AV$9)))</f>
        <v>1.0525371272696462</v>
      </c>
      <c r="BE13">
        <f>((VLOOKUP(AW13,Stats_7[],8,FALSE)/('Table Prediction Calculations'!$AV$10)))</f>
        <v>1.0562971561230412</v>
      </c>
      <c r="BF13">
        <f>((VLOOKUP(AW13,Stats_7[],12,FALSE)/('Table Prediction Calculations'!$AV$11)))</f>
        <v>0.88826717957684909</v>
      </c>
      <c r="BL13" t="s">
        <v>369</v>
      </c>
      <c r="BM13">
        <f>(VLOOKUP(BL13,Stats[[Team]:[xGD/90]],6,FALSE)/VLOOKUP(BL13,Stats[[Team]:[xGD/90]],2,FALSE))</f>
        <v>0.8125</v>
      </c>
      <c r="BN13">
        <f>(VLOOKUP(BL13,Stats[[Team]:[xGD/90]],11,FALSE)/VLOOKUP(BL13,Stats[[Team]:[xGD/90]],2,FALSE))</f>
        <v>0.86250000000000004</v>
      </c>
      <c r="BP13">
        <f>(VLOOKUP(BL13,Stats[[Team]:[xGD/90]],7,FALSE)/VLOOKUP(BL13,Stats[[Team]:[xGD/90]],2,FALSE))</f>
        <v>1.4375</v>
      </c>
      <c r="BQ13">
        <f>(VLOOKUP(BL13,Stats[[Team]:[xGD/90]],12,FALSE)/VLOOKUP(BL13,Stats[[Team]:[xGD/90]],2,FALSE))</f>
        <v>1.35</v>
      </c>
      <c r="BS13">
        <f t="shared" si="2"/>
        <v>-5.0000000000000044E-2</v>
      </c>
      <c r="BT13">
        <f t="shared" si="3"/>
        <v>8.7499999999999911E-2</v>
      </c>
      <c r="BV13" s="10">
        <f t="shared" si="4"/>
        <v>-6.153846153846159E-2</v>
      </c>
      <c r="BW13" s="10">
        <f t="shared" si="5"/>
        <v>6.0869565217391244E-2</v>
      </c>
    </row>
    <row r="14" spans="1:75" x14ac:dyDescent="0.25">
      <c r="A14">
        <v>2</v>
      </c>
      <c r="B14" t="s">
        <v>369</v>
      </c>
      <c r="C14">
        <v>2</v>
      </c>
      <c r="D14">
        <v>1</v>
      </c>
      <c r="E14" t="s">
        <v>377</v>
      </c>
      <c r="K14">
        <f>Scores_and_Fixtures[[#This Row],[Wk]]</f>
        <v>2</v>
      </c>
      <c r="L14" t="str">
        <f>Scores_and_Fixtures[[#This Row],[Home]]</f>
        <v>Hellas Verona</v>
      </c>
      <c r="M14">
        <f ca="1">IF(ISBLANK(Scores_and_Fixtures[[#This Row],[Home Score]])=FALSE,Scores_and_Fixtures[[#This Row],[Home Score]],_xlfn.BINOM.INV(10000,(VLOOKUP(L14,$AQ$3:$AS$22,2,FALSE)*VLOOKUP(O14,$AQ$3:$AS$22,3,FALSE)*($AS$1/2))/10000,RAND()))</f>
        <v>2</v>
      </c>
      <c r="N14">
        <f ca="1">IF(ISBLANK(Scores_and_Fixtures[[#This Row],[Away Score]])=FALSE,Scores_and_Fixtures[[#This Row],[Away Score]],_xlfn.BINOM.INV(10000,(VLOOKUP(O14,$AQ$3:$AS$22,2,FALSE)*VLOOKUP(L14,$AQ$3:$AS$22,3,FALSE)*($AS$1/2))/10000,RAND()))</f>
        <v>1</v>
      </c>
      <c r="O14" t="str">
        <f>Scores_and_Fixtures[[#This Row],[Away]]</f>
        <v>Roma</v>
      </c>
      <c r="V14" t="s">
        <v>373</v>
      </c>
      <c r="W14">
        <f>'Table Prediction Calculations'!AE14</f>
        <v>0.92782555282555279</v>
      </c>
      <c r="X14">
        <f>'Table Prediction Calculations'!AF14</f>
        <v>1.0254914004914004</v>
      </c>
      <c r="AD14" t="s">
        <v>373</v>
      </c>
      <c r="AE14">
        <f>(VLOOKUP(AD14,Stats[[Team]:[xGD/90]],6,FALSE)/VLOOKUP(AD14,Stats[[Team]:[xGD/90]],2,FALSE))/($AF$1/2)</f>
        <v>0.92782555282555279</v>
      </c>
      <c r="AF14">
        <f>(VLOOKUP(AD14,Stats[[Team]:[xGD/90]],7,FALSE)/VLOOKUP(AD14,Stats[[Team]:[xGD/90]],2,FALSE))/($AF$1/2)</f>
        <v>1.0254914004914004</v>
      </c>
      <c r="AJ14" t="s">
        <v>373</v>
      </c>
      <c r="AK14">
        <f>(VLOOKUP(AD14,Stats[[Team]:[xGD/90]],11,FALSE)/VLOOKUP(AD14,Stats[[Team]:[xGD/90]],2,FALSE))/($AL$1/2)</f>
        <v>0.76010651950718677</v>
      </c>
      <c r="AL14">
        <f>(VLOOKUP(AD14,Stats[[Team]:[xGD/90]],12,FALSE)/VLOOKUP(AD14,Stats[[Team]:[xGD/90]],2,FALSE))/($AL$1/2)</f>
        <v>1.2141298767967144</v>
      </c>
      <c r="AQ14" t="s">
        <v>373</v>
      </c>
      <c r="AR14">
        <f t="shared" si="0"/>
        <v>1.0334707782297714</v>
      </c>
      <c r="AS14">
        <f t="shared" si="1"/>
        <v>0.96088000882868319</v>
      </c>
      <c r="AW14" t="s">
        <v>373</v>
      </c>
      <c r="AX14">
        <f>(VLOOKUP(AW14,Stats_3[],8,FALSE)/('Table Prediction Calculations'!$AV$3))</f>
        <v>1.0208350092510659</v>
      </c>
      <c r="AY14">
        <f>(VLOOKUP(AW14,Stats_3[],10,FALSE)/('Table Prediction Calculations'!$AV$4))</f>
        <v>0.89385474860335179</v>
      </c>
      <c r="AZ14">
        <f>((VLOOKUP(AW14,Stats_6[],3,FALSE)/90)/('Table Prediction Calculations'!$AV$5))</f>
        <v>0.14695185143564524</v>
      </c>
      <c r="BA14">
        <f>((VLOOKUP(AW14,Stats_2[],8,FALSE)/('Table Prediction Calculations'!$AV$6)))</f>
        <v>1.0725727817244743</v>
      </c>
      <c r="BB14">
        <f>((1/VLOOKUP(AW14,Stats_2[],6,FALSE))/(1/('Table Prediction Calculations'!$AV$7)))</f>
        <v>0.8641891891891893</v>
      </c>
      <c r="BC14">
        <f>((VLOOKUP(AW14,Stats_7[],4,FALSE)/('Table Prediction Calculations'!$AV$8)))</f>
        <v>1.06</v>
      </c>
      <c r="BD14">
        <f>((VLOOKUP(AW14,Stats_7[],6,FALSE)/('Table Prediction Calculations'!$AV$9)))</f>
        <v>1.0676780944290527</v>
      </c>
      <c r="BE14">
        <f>((VLOOKUP(AW14,Stats_7[],8,FALSE)/('Table Prediction Calculations'!$AV$10)))</f>
        <v>1.1491584445734184</v>
      </c>
      <c r="BF14">
        <f>((VLOOKUP(AW14,Stats_7[],12,FALSE)/('Table Prediction Calculations'!$AV$11)))</f>
        <v>1.0351460045462493</v>
      </c>
      <c r="BL14" t="s">
        <v>370</v>
      </c>
      <c r="BM14">
        <f>(VLOOKUP(BL14,Stats[[Team]:[xGD/90]],6,FALSE)/VLOOKUP(BL14,Stats[[Team]:[xGD/90]],2,FALSE))</f>
        <v>2.4375</v>
      </c>
      <c r="BN14">
        <f>(VLOOKUP(BL14,Stats[[Team]:[xGD/90]],11,FALSE)/VLOOKUP(BL14,Stats[[Team]:[xGD/90]],2,FALSE))</f>
        <v>2.0750000000000002</v>
      </c>
      <c r="BP14">
        <f>(VLOOKUP(BL14,Stats[[Team]:[xGD/90]],7,FALSE)/VLOOKUP(BL14,Stats[[Team]:[xGD/90]],2,FALSE))</f>
        <v>0.4375</v>
      </c>
      <c r="BQ14">
        <f>(VLOOKUP(BL14,Stats[[Team]:[xGD/90]],12,FALSE)/VLOOKUP(BL14,Stats[[Team]:[xGD/90]],2,FALSE))</f>
        <v>0.72499999999999998</v>
      </c>
      <c r="BS14">
        <f t="shared" si="2"/>
        <v>0.36249999999999982</v>
      </c>
      <c r="BT14">
        <f t="shared" si="3"/>
        <v>-0.28749999999999998</v>
      </c>
      <c r="BV14" s="10">
        <f t="shared" si="4"/>
        <v>0.14871794871794863</v>
      </c>
      <c r="BW14" s="10">
        <f t="shared" si="5"/>
        <v>-0.65714285714285714</v>
      </c>
    </row>
    <row r="15" spans="1:75" x14ac:dyDescent="0.25">
      <c r="A15">
        <v>2</v>
      </c>
      <c r="B15" t="s">
        <v>374</v>
      </c>
      <c r="C15">
        <v>4</v>
      </c>
      <c r="D15">
        <v>1</v>
      </c>
      <c r="E15" t="s">
        <v>380</v>
      </c>
      <c r="K15">
        <f>Scores_and_Fixtures[[#This Row],[Wk]]</f>
        <v>2</v>
      </c>
      <c r="L15" t="str">
        <f>Scores_and_Fixtures[[#This Row],[Home]]</f>
        <v>Milan</v>
      </c>
      <c r="M15">
        <f ca="1">IF(ISBLANK(Scores_and_Fixtures[[#This Row],[Home Score]])=FALSE,Scores_and_Fixtures[[#This Row],[Home Score]],_xlfn.BINOM.INV(10000,(VLOOKUP(L15,$AQ$3:$AS$22,2,FALSE)*VLOOKUP(O15,$AQ$3:$AS$22,3,FALSE)*($AS$1/2))/10000,RAND()))</f>
        <v>4</v>
      </c>
      <c r="N15">
        <f ca="1">IF(ISBLANK(Scores_and_Fixtures[[#This Row],[Away Score]])=FALSE,Scores_and_Fixtures[[#This Row],[Away Score]],_xlfn.BINOM.INV(10000,(VLOOKUP(O15,$AQ$3:$AS$22,2,FALSE)*VLOOKUP(L15,$AQ$3:$AS$22,3,FALSE)*($AS$1/2))/10000,RAND()))</f>
        <v>1</v>
      </c>
      <c r="O15" t="str">
        <f>Scores_and_Fixtures[[#This Row],[Away]]</f>
        <v>Torino</v>
      </c>
      <c r="V15" t="s">
        <v>374</v>
      </c>
      <c r="W15">
        <f>'Table Prediction Calculations'!AE15</f>
        <v>1.4161547911547911</v>
      </c>
      <c r="X15">
        <f>'Table Prediction Calculations'!AF15</f>
        <v>0.87899262899262898</v>
      </c>
      <c r="AD15" t="s">
        <v>374</v>
      </c>
      <c r="AE15">
        <f>(VLOOKUP(AD15,Stats[[Team]:[xGD/90]],6,FALSE)/VLOOKUP(AD15,Stats[[Team]:[xGD/90]],2,FALSE))/($AF$1/2)</f>
        <v>1.4161547911547911</v>
      </c>
      <c r="AF15">
        <f>(VLOOKUP(AD15,Stats[[Team]:[xGD/90]],7,FALSE)/VLOOKUP(AD15,Stats[[Team]:[xGD/90]],2,FALSE))/($AF$1/2)</f>
        <v>0.87899262899262898</v>
      </c>
      <c r="AJ15" t="s">
        <v>374</v>
      </c>
      <c r="AK15">
        <f>(VLOOKUP(AD15,Stats[[Team]:[xGD/90]],11,FALSE)/VLOOKUP(AD15,Stats[[Team]:[xGD/90]],2,FALSE))/($AL$1/2)</f>
        <v>1.1835215605749485</v>
      </c>
      <c r="AL15">
        <f>(VLOOKUP(AD15,Stats[[Team]:[xGD/90]],12,FALSE)/VLOOKUP(AD15,Stats[[Team]:[xGD/90]],2,FALSE))/($AL$1/2)</f>
        <v>1.0610882956878849</v>
      </c>
      <c r="AQ15" t="s">
        <v>374</v>
      </c>
      <c r="AR15">
        <f t="shared" si="0"/>
        <v>1.5699171154096052</v>
      </c>
      <c r="AS15">
        <f t="shared" si="1"/>
        <v>0.8103733615582448</v>
      </c>
      <c r="AW15" t="s">
        <v>374</v>
      </c>
      <c r="AX15">
        <f>(VLOOKUP(AW15,Stats_3[],8,FALSE)/('Table Prediction Calculations'!$AV$3))</f>
        <v>0.97015525701874361</v>
      </c>
      <c r="AY15">
        <f>(VLOOKUP(AW15,Stats_3[],10,FALSE)/('Table Prediction Calculations'!$AV$4))</f>
        <v>1.4525139664804465</v>
      </c>
      <c r="AZ15">
        <f>((VLOOKUP(AW15,Stats_6[],3,FALSE)/90)/('Table Prediction Calculations'!$AV$5))</f>
        <v>0.20386037576321883</v>
      </c>
      <c r="BA15">
        <f>((VLOOKUP(AW15,Stats_2[],8,FALSE)/('Table Prediction Calculations'!$AV$6)))</f>
        <v>1.0279983284580025</v>
      </c>
      <c r="BB15">
        <f>((1/VLOOKUP(AW15,Stats_2[],6,FALSE))/(1/('Table Prediction Calculations'!$AV$7)))</f>
        <v>1.048360655737705</v>
      </c>
      <c r="BC15">
        <f>((VLOOKUP(AW15,Stats_7[],4,FALSE)/('Table Prediction Calculations'!$AV$8)))</f>
        <v>1.004</v>
      </c>
      <c r="BD15">
        <f>((VLOOKUP(AW15,Stats_7[],6,FALSE)/('Table Prediction Calculations'!$AV$9)))</f>
        <v>0.9204598862130281</v>
      </c>
      <c r="BE15">
        <f>((VLOOKUP(AW15,Stats_7[],8,FALSE)/('Table Prediction Calculations'!$AV$10)))</f>
        <v>0.95182820661636669</v>
      </c>
      <c r="BF15">
        <f>((VLOOKUP(AW15,Stats_7[],12,FALSE)/('Table Prediction Calculations'!$AV$11)))</f>
        <v>0.86029026053505864</v>
      </c>
      <c r="BL15" t="s">
        <v>371</v>
      </c>
      <c r="BM15">
        <f>(VLOOKUP(BL15,Stats[[Team]:[xGD/90]],6,FALSE)/VLOOKUP(BL15,Stats[[Team]:[xGD/90]],2,FALSE))</f>
        <v>1.5</v>
      </c>
      <c r="BN15">
        <f>(VLOOKUP(BL15,Stats[[Team]:[xGD/90]],11,FALSE)/VLOOKUP(BL15,Stats[[Team]:[xGD/90]],2,FALSE))</f>
        <v>1.58125</v>
      </c>
      <c r="BP15">
        <f>(VLOOKUP(BL15,Stats[[Team]:[xGD/90]],7,FALSE)/VLOOKUP(BL15,Stats[[Team]:[xGD/90]],2,FALSE))</f>
        <v>0.625</v>
      </c>
      <c r="BQ15">
        <f>(VLOOKUP(BL15,Stats[[Team]:[xGD/90]],12,FALSE)/VLOOKUP(BL15,Stats[[Team]:[xGD/90]],2,FALSE))</f>
        <v>0.71250000000000002</v>
      </c>
      <c r="BS15">
        <f t="shared" si="2"/>
        <v>-8.1250000000000044E-2</v>
      </c>
      <c r="BT15">
        <f t="shared" si="3"/>
        <v>-8.7500000000000022E-2</v>
      </c>
      <c r="BV15" s="10">
        <f t="shared" si="4"/>
        <v>-5.4166666666666696E-2</v>
      </c>
      <c r="BW15" s="10">
        <f t="shared" si="5"/>
        <v>-0.14000000000000004</v>
      </c>
    </row>
    <row r="16" spans="1:75" x14ac:dyDescent="0.25">
      <c r="A16">
        <v>2</v>
      </c>
      <c r="B16" t="s">
        <v>371</v>
      </c>
      <c r="C16">
        <v>1</v>
      </c>
      <c r="D16">
        <v>1</v>
      </c>
      <c r="E16" t="s">
        <v>363</v>
      </c>
      <c r="K16">
        <f>Scores_and_Fixtures[[#This Row],[Wk]]</f>
        <v>2</v>
      </c>
      <c r="L16" t="str">
        <f>Scores_and_Fixtures[[#This Row],[Home]]</f>
        <v>Juventus</v>
      </c>
      <c r="M16">
        <f ca="1">IF(ISBLANK(Scores_and_Fixtures[[#This Row],[Home Score]])=FALSE,Scores_and_Fixtures[[#This Row],[Home Score]],_xlfn.BINOM.INV(10000,(VLOOKUP(L16,$AQ$3:$AS$22,2,FALSE)*VLOOKUP(O16,$AQ$3:$AS$22,3,FALSE)*($AS$1/2))/10000,RAND()))</f>
        <v>1</v>
      </c>
      <c r="N16">
        <f ca="1">IF(ISBLANK(Scores_and_Fixtures[[#This Row],[Away Score]])=FALSE,Scores_and_Fixtures[[#This Row],[Away Score]],_xlfn.BINOM.INV(10000,(VLOOKUP(O16,$AQ$3:$AS$22,2,FALSE)*VLOOKUP(L16,$AQ$3:$AS$22,3,FALSE)*($AS$1/2))/10000,RAND()))</f>
        <v>1</v>
      </c>
      <c r="O16" t="str">
        <f>Scores_and_Fixtures[[#This Row],[Away]]</f>
        <v>Bologna</v>
      </c>
      <c r="V16" t="s">
        <v>375</v>
      </c>
      <c r="W16">
        <f>'Table Prediction Calculations'!AE16</f>
        <v>0.78132678132678135</v>
      </c>
      <c r="X16">
        <f>'Table Prediction Calculations'!AF16</f>
        <v>0.83015970515970516</v>
      </c>
      <c r="AD16" t="s">
        <v>375</v>
      </c>
      <c r="AE16">
        <f>(VLOOKUP(AD16,Stats[[Team]:[xGD/90]],6,FALSE)/VLOOKUP(AD16,Stats[[Team]:[xGD/90]],2,FALSE))/($AF$1/2)</f>
        <v>0.78132678132678135</v>
      </c>
      <c r="AF16">
        <f>(VLOOKUP(AD16,Stats[[Team]:[xGD/90]],7,FALSE)/VLOOKUP(AD16,Stats[[Team]:[xGD/90]],2,FALSE))/($AF$1/2)</f>
        <v>0.83015970515970516</v>
      </c>
      <c r="AJ16" t="s">
        <v>375</v>
      </c>
      <c r="AK16">
        <f>(VLOOKUP(AD16,Stats[[Team]:[xGD/90]],11,FALSE)/VLOOKUP(AD16,Stats[[Team]:[xGD/90]],2,FALSE))/($AL$1/2)</f>
        <v>0.90804671457905539</v>
      </c>
      <c r="AL16">
        <f>(VLOOKUP(AD16,Stats[[Team]:[xGD/90]],12,FALSE)/VLOOKUP(AD16,Stats[[Team]:[xGD/90]],2,FALSE))/($AL$1/2)</f>
        <v>1.1070007700205338</v>
      </c>
      <c r="AQ16" t="s">
        <v>375</v>
      </c>
      <c r="AR16">
        <f t="shared" si="0"/>
        <v>0.74558599103573486</v>
      </c>
      <c r="AS16">
        <f t="shared" si="1"/>
        <v>0.69045948269708346</v>
      </c>
      <c r="AW16" t="s">
        <v>375</v>
      </c>
      <c r="AX16">
        <f>(VLOOKUP(AW16,Stats_3[],8,FALSE)/('Table Prediction Calculations'!$AV$3))</f>
        <v>1.1012790604134826</v>
      </c>
      <c r="AY16">
        <f>(VLOOKUP(AW16,Stats_3[],10,FALSE)/('Table Prediction Calculations'!$AV$4))</f>
        <v>0.7821229050279328</v>
      </c>
      <c r="AZ16">
        <f>((VLOOKUP(AW16,Stats_6[],3,FALSE)/90)/('Table Prediction Calculations'!$AV$5))</f>
        <v>0.21524778860509541</v>
      </c>
      <c r="BA16">
        <f>((VLOOKUP(AW16,Stats_2[],8,FALSE)/('Table Prediction Calculations'!$AV$6)))</f>
        <v>1.1213260899846778</v>
      </c>
      <c r="BB16">
        <f>((1/VLOOKUP(AW16,Stats_2[],6,FALSE))/(1/('Table Prediction Calculations'!$AV$7)))</f>
        <v>0.83051948051948066</v>
      </c>
      <c r="BC16">
        <f>((VLOOKUP(AW16,Stats_7[],4,FALSE)/('Table Prediction Calculations'!$AV$8)))</f>
        <v>1.024</v>
      </c>
      <c r="BD16">
        <f>((VLOOKUP(AW16,Stats_7[],6,FALSE)/('Table Prediction Calculations'!$AV$9)))</f>
        <v>0.89594242830636883</v>
      </c>
      <c r="BE16">
        <f>((VLOOKUP(AW16,Stats_7[],8,FALSE)/('Table Prediction Calculations'!$AV$10)))</f>
        <v>0.93441671503192103</v>
      </c>
      <c r="BF16">
        <f>((VLOOKUP(AW16,Stats_7[],12,FALSE)/('Table Prediction Calculations'!$AV$11)))</f>
        <v>0.88127294981640147</v>
      </c>
      <c r="BL16" t="s">
        <v>372</v>
      </c>
      <c r="BM16">
        <f>(VLOOKUP(BL16,Stats[[Team]:[xGD/90]],6,FALSE)/VLOOKUP(BL16,Stats[[Team]:[xGD/90]],2,FALSE))</f>
        <v>1</v>
      </c>
      <c r="BN16">
        <f>(VLOOKUP(BL16,Stats[[Team]:[xGD/90]],11,FALSE)/VLOOKUP(BL16,Stats[[Team]:[xGD/90]],2,FALSE))</f>
        <v>1.2375</v>
      </c>
      <c r="BP16">
        <f>(VLOOKUP(BL16,Stats[[Team]:[xGD/90]],7,FALSE)/VLOOKUP(BL16,Stats[[Team]:[xGD/90]],2,FALSE))</f>
        <v>1.125</v>
      </c>
      <c r="BQ16">
        <f>(VLOOKUP(BL16,Stats[[Team]:[xGD/90]],12,FALSE)/VLOOKUP(BL16,Stats[[Team]:[xGD/90]],2,FALSE))</f>
        <v>1.0625</v>
      </c>
      <c r="BS16">
        <f t="shared" si="2"/>
        <v>-0.23750000000000004</v>
      </c>
      <c r="BT16">
        <f t="shared" si="3"/>
        <v>6.25E-2</v>
      </c>
      <c r="BV16" s="10">
        <f t="shared" si="4"/>
        <v>-0.23750000000000004</v>
      </c>
      <c r="BW16" s="10">
        <f t="shared" si="5"/>
        <v>5.5555555555555552E-2</v>
      </c>
    </row>
    <row r="17" spans="1:75" x14ac:dyDescent="0.25">
      <c r="A17">
        <v>2</v>
      </c>
      <c r="B17" t="s">
        <v>366</v>
      </c>
      <c r="C17">
        <v>2</v>
      </c>
      <c r="D17">
        <v>2</v>
      </c>
      <c r="E17" t="s">
        <v>373</v>
      </c>
      <c r="K17">
        <f>Scores_and_Fixtures[[#This Row],[Wk]]</f>
        <v>2</v>
      </c>
      <c r="L17" t="str">
        <f>Scores_and_Fixtures[[#This Row],[Home]]</f>
        <v>Fiorentina</v>
      </c>
      <c r="M17">
        <f ca="1">IF(ISBLANK(Scores_and_Fixtures[[#This Row],[Home Score]])=FALSE,Scores_and_Fixtures[[#This Row],[Home Score]],_xlfn.BINOM.INV(10000,(VLOOKUP(L17,$AQ$3:$AS$22,2,FALSE)*VLOOKUP(O17,$AQ$3:$AS$22,3,FALSE)*($AS$1/2))/10000,RAND()))</f>
        <v>2</v>
      </c>
      <c r="N17">
        <f ca="1">IF(ISBLANK(Scores_and_Fixtures[[#This Row],[Away Score]])=FALSE,Scores_and_Fixtures[[#This Row],[Away Score]],_xlfn.BINOM.INV(10000,(VLOOKUP(O17,$AQ$3:$AS$22,2,FALSE)*VLOOKUP(L17,$AQ$3:$AS$22,3,FALSE)*($AS$1/2))/10000,RAND()))</f>
        <v>2</v>
      </c>
      <c r="O17" t="str">
        <f>Scores_and_Fixtures[[#This Row],[Away]]</f>
        <v>Lecce</v>
      </c>
      <c r="V17" t="s">
        <v>376</v>
      </c>
      <c r="W17">
        <f>'Table Prediction Calculations'!AE17</f>
        <v>1.3673218673218672</v>
      </c>
      <c r="X17">
        <f>'Table Prediction Calculations'!AF17</f>
        <v>0.92782555282555279</v>
      </c>
      <c r="AD17" t="s">
        <v>376</v>
      </c>
      <c r="AE17">
        <f>(VLOOKUP(AD17,Stats[[Team]:[xGD/90]],6,FALSE)/VLOOKUP(AD17,Stats[[Team]:[xGD/90]],2,FALSE))/($AF$1/2)</f>
        <v>1.3673218673218672</v>
      </c>
      <c r="AF17">
        <f>(VLOOKUP(AD17,Stats[[Team]:[xGD/90]],7,FALSE)/VLOOKUP(AD17,Stats[[Team]:[xGD/90]],2,FALSE))/($AF$1/2)</f>
        <v>0.92782555282555279</v>
      </c>
      <c r="AJ17" t="s">
        <v>376</v>
      </c>
      <c r="AK17">
        <f>(VLOOKUP(AD17,Stats[[Team]:[xGD/90]],11,FALSE)/VLOOKUP(AD17,Stats[[Team]:[xGD/90]],2,FALSE))/($AL$1/2)</f>
        <v>1.4589964065708418</v>
      </c>
      <c r="AL17">
        <f>(VLOOKUP(AD17,Stats[[Team]:[xGD/90]],12,FALSE)/VLOOKUP(AD17,Stats[[Team]:[xGD/90]],2,FALSE))/($AL$1/2)</f>
        <v>0.82132315195071859</v>
      </c>
      <c r="AQ17" t="s">
        <v>376</v>
      </c>
      <c r="AR17">
        <f t="shared" si="0"/>
        <v>1.3796278132220783</v>
      </c>
      <c r="AS17">
        <f t="shared" si="1"/>
        <v>1.0101200412090048</v>
      </c>
      <c r="AW17" t="s">
        <v>376</v>
      </c>
      <c r="AX17">
        <f>(VLOOKUP(AW17,Stats_3[],8,FALSE)/('Table Prediction Calculations'!$AV$3))</f>
        <v>1.3876598825516855</v>
      </c>
      <c r="AY17">
        <f>(VLOOKUP(AW17,Stats_3[],10,FALSE)/('Table Prediction Calculations'!$AV$4))</f>
        <v>1.0055865921787706</v>
      </c>
      <c r="AZ17">
        <f>((VLOOKUP(AW17,Stats_6[],3,FALSE)/90)/('Table Prediction Calculations'!$AV$5))</f>
        <v>0.227833876482959</v>
      </c>
      <c r="BA17">
        <f>((VLOOKUP(AW17,Stats_2[],8,FALSE)/('Table Prediction Calculations'!$AV$6)))</f>
        <v>0.92909876027301863</v>
      </c>
      <c r="BB17">
        <f>((1/VLOOKUP(AW17,Stats_2[],6,FALSE))/(1/('Table Prediction Calculations'!$AV$7)))</f>
        <v>1.1842592592592593</v>
      </c>
      <c r="BC17">
        <f>((VLOOKUP(AW17,Stats_7[],4,FALSE)/('Table Prediction Calculations'!$AV$8)))</f>
        <v>1.0920000000000001</v>
      </c>
      <c r="BD17">
        <f>((VLOOKUP(AW17,Stats_7[],6,FALSE)/('Table Prediction Calculations'!$AV$9)))</f>
        <v>0.96280094324990173</v>
      </c>
      <c r="BE17">
        <f>((VLOOKUP(AW17,Stats_7[],8,FALSE)/('Table Prediction Calculations'!$AV$10)))</f>
        <v>0.82994776552524663</v>
      </c>
      <c r="BF17">
        <f>((VLOOKUP(AW17,Stats_7[],12,FALSE)/('Table Prediction Calculations'!$AV$11)))</f>
        <v>0.85329603077461103</v>
      </c>
      <c r="BL17" t="s">
        <v>373</v>
      </c>
      <c r="BM17">
        <f>(VLOOKUP(BL17,Stats[[Team]:[xGD/90]],6,FALSE)/VLOOKUP(BL17,Stats[[Team]:[xGD/90]],2,FALSE))</f>
        <v>1.1875</v>
      </c>
      <c r="BN17">
        <f>(VLOOKUP(BL17,Stats[[Team]:[xGD/90]],11,FALSE)/VLOOKUP(BL17,Stats[[Team]:[xGD/90]],2,FALSE))</f>
        <v>0.93125000000000002</v>
      </c>
      <c r="BP17">
        <f>(VLOOKUP(BL17,Stats[[Team]:[xGD/90]],7,FALSE)/VLOOKUP(BL17,Stats[[Team]:[xGD/90]],2,FALSE))</f>
        <v>1.3125</v>
      </c>
      <c r="BQ17">
        <f>(VLOOKUP(BL17,Stats[[Team]:[xGD/90]],12,FALSE)/VLOOKUP(BL17,Stats[[Team]:[xGD/90]],2,FALSE))</f>
        <v>1.4875</v>
      </c>
      <c r="BS17">
        <f t="shared" si="2"/>
        <v>0.25624999999999998</v>
      </c>
      <c r="BT17">
        <f t="shared" si="3"/>
        <v>-0.17500000000000004</v>
      </c>
      <c r="BV17" s="10">
        <f t="shared" si="4"/>
        <v>0.2157894736842105</v>
      </c>
      <c r="BW17" s="10">
        <f t="shared" si="5"/>
        <v>-0.13333333333333336</v>
      </c>
    </row>
    <row r="18" spans="1:75" x14ac:dyDescent="0.25">
      <c r="A18">
        <v>2</v>
      </c>
      <c r="B18" t="s">
        <v>376</v>
      </c>
      <c r="C18">
        <v>2</v>
      </c>
      <c r="D18">
        <v>0</v>
      </c>
      <c r="E18" t="s">
        <v>379</v>
      </c>
      <c r="K18">
        <f>Scores_and_Fixtures[[#This Row],[Wk]]</f>
        <v>2</v>
      </c>
      <c r="L18" t="str">
        <f>Scores_and_Fixtures[[#This Row],[Home]]</f>
        <v>Napoli</v>
      </c>
      <c r="M18">
        <f ca="1">IF(ISBLANK(Scores_and_Fixtures[[#This Row],[Home Score]])=FALSE,Scores_and_Fixtures[[#This Row],[Home Score]],_xlfn.BINOM.INV(10000,(VLOOKUP(L18,$AQ$3:$AS$22,2,FALSE)*VLOOKUP(O18,$AQ$3:$AS$22,3,FALSE)*($AS$1/2))/10000,RAND()))</f>
        <v>2</v>
      </c>
      <c r="N18">
        <f ca="1">IF(ISBLANK(Scores_and_Fixtures[[#This Row],[Away Score]])=FALSE,Scores_and_Fixtures[[#This Row],[Away Score]],_xlfn.BINOM.INV(10000,(VLOOKUP(O18,$AQ$3:$AS$22,2,FALSE)*VLOOKUP(L18,$AQ$3:$AS$22,3,FALSE)*($AS$1/2))/10000,RAND()))</f>
        <v>0</v>
      </c>
      <c r="O18" t="str">
        <f>Scores_and_Fixtures[[#This Row],[Away]]</f>
        <v>Sassuolo</v>
      </c>
      <c r="V18" t="s">
        <v>377</v>
      </c>
      <c r="W18">
        <f>'Table Prediction Calculations'!AE18</f>
        <v>1.3673218673218672</v>
      </c>
      <c r="X18">
        <f>'Table Prediction Calculations'!AF18</f>
        <v>0.92782555282555279</v>
      </c>
      <c r="AD18" t="s">
        <v>377</v>
      </c>
      <c r="AE18">
        <f>(VLOOKUP(AD18,Stats[[Team]:[xGD/90]],6,FALSE)/VLOOKUP(AD18,Stats[[Team]:[xGD/90]],2,FALSE))/($AF$1/2)</f>
        <v>1.3673218673218672</v>
      </c>
      <c r="AF18">
        <f>(VLOOKUP(AD18,Stats[[Team]:[xGD/90]],7,FALSE)/VLOOKUP(AD18,Stats[[Team]:[xGD/90]],2,FALSE))/($AF$1/2)</f>
        <v>0.92782555282555279</v>
      </c>
      <c r="AJ18" t="s">
        <v>377</v>
      </c>
      <c r="AK18">
        <f>(VLOOKUP(AD18,Stats[[Team]:[xGD/90]],11,FALSE)/VLOOKUP(AD18,Stats[[Team]:[xGD/90]],2,FALSE))/($AL$1/2)</f>
        <v>1.1018993839835729</v>
      </c>
      <c r="AL18">
        <f>(VLOOKUP(AD18,Stats[[Team]:[xGD/90]],12,FALSE)/VLOOKUP(AD18,Stats[[Team]:[xGD/90]],2,FALSE))/($AL$1/2)</f>
        <v>0.73970097535934276</v>
      </c>
      <c r="AQ18" t="s">
        <v>377</v>
      </c>
      <c r="AR18">
        <f t="shared" si="0"/>
        <v>1.5286184933603928</v>
      </c>
      <c r="AS18">
        <f t="shared" si="1"/>
        <v>1.0377510260935148</v>
      </c>
      <c r="AW18" t="s">
        <v>377</v>
      </c>
      <c r="AX18">
        <f>(VLOOKUP(AW18,Stats_3[],8,FALSE)/('Table Prediction Calculations'!$AV$3))</f>
        <v>0.96532861394899849</v>
      </c>
      <c r="AY18">
        <f>(VLOOKUP(AW18,Stats_3[],10,FALSE)/('Table Prediction Calculations'!$AV$4))</f>
        <v>1.4525139664804465</v>
      </c>
      <c r="AZ18">
        <f>((VLOOKUP(AW18,Stats_6[],3,FALSE)/90)/('Table Prediction Calculations'!$AV$5))</f>
        <v>0.19612606779292174</v>
      </c>
      <c r="BA18">
        <f>((VLOOKUP(AW18,Stats_2[],8,FALSE)/('Table Prediction Calculations'!$AV$6)))</f>
        <v>0.8998467753168965</v>
      </c>
      <c r="BB18">
        <f>((1/VLOOKUP(AW18,Stats_2[],6,FALSE))/(1/('Table Prediction Calculations'!$AV$7)))</f>
        <v>1.3322916666666667</v>
      </c>
      <c r="BC18">
        <f>((VLOOKUP(AW18,Stats_7[],4,FALSE)/('Table Prediction Calculations'!$AV$8)))</f>
        <v>1.0960000000000001</v>
      </c>
      <c r="BD18">
        <f>((VLOOKUP(AW18,Stats_7[],6,FALSE)/('Table Prediction Calculations'!$AV$9)))</f>
        <v>0.96539717992796592</v>
      </c>
      <c r="BE18">
        <f>((VLOOKUP(AW18,Stats_7[],8,FALSE)/('Table Prediction Calculations'!$AV$10)))</f>
        <v>0.85316308763784088</v>
      </c>
      <c r="BF18">
        <f>((VLOOKUP(AW18,Stats_7[],12,FALSE)/('Table Prediction Calculations'!$AV$11)))</f>
        <v>0.81133065221192524</v>
      </c>
      <c r="BL18" t="s">
        <v>374</v>
      </c>
      <c r="BM18">
        <f>(VLOOKUP(BL18,Stats[[Team]:[xGD/90]],6,FALSE)/VLOOKUP(BL18,Stats[[Team]:[xGD/90]],2,FALSE))</f>
        <v>1.8125</v>
      </c>
      <c r="BN18">
        <f>(VLOOKUP(BL18,Stats[[Team]:[xGD/90]],11,FALSE)/VLOOKUP(BL18,Stats[[Team]:[xGD/90]],2,FALSE))</f>
        <v>1.45</v>
      </c>
      <c r="BP18">
        <f>(VLOOKUP(BL18,Stats[[Team]:[xGD/90]],7,FALSE)/VLOOKUP(BL18,Stats[[Team]:[xGD/90]],2,FALSE))</f>
        <v>1.125</v>
      </c>
      <c r="BQ18">
        <f>(VLOOKUP(BL18,Stats[[Team]:[xGD/90]],12,FALSE)/VLOOKUP(BL18,Stats[[Team]:[xGD/90]],2,FALSE))</f>
        <v>1.3</v>
      </c>
      <c r="BS18">
        <f t="shared" si="2"/>
        <v>0.36250000000000004</v>
      </c>
      <c r="BT18">
        <f t="shared" si="3"/>
        <v>-0.17500000000000004</v>
      </c>
      <c r="BV18" s="10">
        <f t="shared" si="4"/>
        <v>0.2</v>
      </c>
      <c r="BW18" s="10">
        <f t="shared" si="5"/>
        <v>-0.15555555555555559</v>
      </c>
    </row>
    <row r="19" spans="1:75" x14ac:dyDescent="0.25">
      <c r="A19">
        <v>2</v>
      </c>
      <c r="B19" t="s">
        <v>372</v>
      </c>
      <c r="C19">
        <v>0</v>
      </c>
      <c r="D19">
        <v>1</v>
      </c>
      <c r="E19" t="s">
        <v>368</v>
      </c>
      <c r="K19">
        <f>Scores_and_Fixtures[[#This Row],[Wk]]</f>
        <v>2</v>
      </c>
      <c r="L19" t="str">
        <f>Scores_and_Fixtures[[#This Row],[Home]]</f>
        <v>Lazio</v>
      </c>
      <c r="M19">
        <f ca="1">IF(ISBLANK(Scores_and_Fixtures[[#This Row],[Home Score]])=FALSE,Scores_and_Fixtures[[#This Row],[Home Score]],_xlfn.BINOM.INV(10000,(VLOOKUP(L19,$AQ$3:$AS$22,2,FALSE)*VLOOKUP(O19,$AQ$3:$AS$22,3,FALSE)*($AS$1/2))/10000,RAND()))</f>
        <v>0</v>
      </c>
      <c r="N19">
        <f ca="1">IF(ISBLANK(Scores_and_Fixtures[[#This Row],[Away Score]])=FALSE,Scores_and_Fixtures[[#This Row],[Away Score]],_xlfn.BINOM.INV(10000,(VLOOKUP(O19,$AQ$3:$AS$22,2,FALSE)*VLOOKUP(L19,$AQ$3:$AS$22,3,FALSE)*($AS$1/2))/10000,RAND()))</f>
        <v>1</v>
      </c>
      <c r="O19" t="str">
        <f>Scores_and_Fixtures[[#This Row],[Away]]</f>
        <v>Genoa</v>
      </c>
      <c r="V19" t="s">
        <v>378</v>
      </c>
      <c r="W19">
        <f>'Table Prediction Calculations'!AE19</f>
        <v>0.57297297297297289</v>
      </c>
      <c r="X19">
        <f>'Table Prediction Calculations'!AF19</f>
        <v>1.5626535626535627</v>
      </c>
      <c r="AD19" t="s">
        <v>378</v>
      </c>
      <c r="AE19">
        <f>(VLOOKUP(AD19,Stats[[Team]:[xGD/90]],6,FALSE)/VLOOKUP(AD19,Stats[[Team]:[xGD/90]],2,FALSE))/($AF$1/2)</f>
        <v>0.57297297297297289</v>
      </c>
      <c r="AF19">
        <f>(VLOOKUP(AD19,Stats[[Team]:[xGD/90]],7,FALSE)/VLOOKUP(AD19,Stats[[Team]:[xGD/90]],2,FALSE))/($AF$1/2)</f>
        <v>1.5626535626535627</v>
      </c>
      <c r="AJ19" t="s">
        <v>378</v>
      </c>
      <c r="AK19">
        <f>(VLOOKUP(AD19,Stats[[Team]:[xGD/90]],11,FALSE)/VLOOKUP(AD19,Stats[[Team]:[xGD/90]],2,FALSE))/($AL$1/2)</f>
        <v>0.63665297741273086</v>
      </c>
      <c r="AL19">
        <f>(VLOOKUP(AD19,Stats[[Team]:[xGD/90]],12,FALSE)/VLOOKUP(AD19,Stats[[Team]:[xGD/90]],2,FALSE))/($AL$1/2)</f>
        <v>1.5399383983572894</v>
      </c>
      <c r="AQ19" t="s">
        <v>378</v>
      </c>
      <c r="AR19">
        <f t="shared" si="0"/>
        <v>0.56416513508721566</v>
      </c>
      <c r="AS19">
        <f t="shared" si="1"/>
        <v>1.6353146029571382</v>
      </c>
      <c r="AW19" t="s">
        <v>378</v>
      </c>
      <c r="AX19">
        <f>(VLOOKUP(AW19,Stats_3[],8,FALSE)/('Table Prediction Calculations'!$AV$3))</f>
        <v>0.85994690692623277</v>
      </c>
      <c r="AY19">
        <f>(VLOOKUP(AW19,Stats_3[],10,FALSE)/('Table Prediction Calculations'!$AV$4))</f>
        <v>0.67039106145251381</v>
      </c>
      <c r="AZ19">
        <f>((VLOOKUP(AW19,Stats_6[],3,FALSE)/90)/('Table Prediction Calculations'!$AV$5))</f>
        <v>0.14566755675423057</v>
      </c>
      <c r="BA19">
        <f>((VLOOKUP(AW19,Stats_2[],8,FALSE)/('Table Prediction Calculations'!$AV$6)))</f>
        <v>0.97367321353949032</v>
      </c>
      <c r="BB19">
        <f>((1/VLOOKUP(AW19,Stats_2[],6,FALSE))/(1/('Table Prediction Calculations'!$AV$7)))</f>
        <v>0.72232680722891573</v>
      </c>
      <c r="BC19">
        <f>((VLOOKUP(AW19,Stats_7[],4,FALSE)/('Table Prediction Calculations'!$AV$8)))</f>
        <v>0.996</v>
      </c>
      <c r="BD19">
        <f>((VLOOKUP(AW19,Stats_7[],6,FALSE)/('Table Prediction Calculations'!$AV$9)))</f>
        <v>0.99508887297135185</v>
      </c>
      <c r="BE19">
        <f>((VLOOKUP(AW19,Stats_7[],8,FALSE)/('Table Prediction Calculations'!$AV$10)))</f>
        <v>0.97504352872896105</v>
      </c>
      <c r="BF19">
        <f>((VLOOKUP(AW19,Stats_7[],12,FALSE)/('Table Prediction Calculations'!$AV$11)))</f>
        <v>1.0771113831089352</v>
      </c>
      <c r="BL19" t="s">
        <v>375</v>
      </c>
      <c r="BM19">
        <f>(VLOOKUP(BL19,Stats[[Team]:[xGD/90]],6,FALSE)/VLOOKUP(BL19,Stats[[Team]:[xGD/90]],2,FALSE))</f>
        <v>1</v>
      </c>
      <c r="BN19">
        <f>(VLOOKUP(BL19,Stats[[Team]:[xGD/90]],11,FALSE)/VLOOKUP(BL19,Stats[[Team]:[xGD/90]],2,FALSE))</f>
        <v>1.1125</v>
      </c>
      <c r="BP19">
        <f>(VLOOKUP(BL19,Stats[[Team]:[xGD/90]],7,FALSE)/VLOOKUP(BL19,Stats[[Team]:[xGD/90]],2,FALSE))</f>
        <v>1.0625</v>
      </c>
      <c r="BQ19">
        <f>(VLOOKUP(BL19,Stats[[Team]:[xGD/90]],12,FALSE)/VLOOKUP(BL19,Stats[[Team]:[xGD/90]],2,FALSE))</f>
        <v>1.35625</v>
      </c>
      <c r="BS19">
        <f t="shared" si="2"/>
        <v>-0.11250000000000004</v>
      </c>
      <c r="BT19">
        <f t="shared" si="3"/>
        <v>-0.29374999999999996</v>
      </c>
      <c r="BV19" s="10">
        <f t="shared" si="4"/>
        <v>-0.11250000000000004</v>
      </c>
      <c r="BW19" s="10">
        <f t="shared" si="5"/>
        <v>-0.27647058823529408</v>
      </c>
    </row>
    <row r="20" spans="1:75" x14ac:dyDescent="0.25">
      <c r="A20">
        <v>2</v>
      </c>
      <c r="B20" t="s">
        <v>378</v>
      </c>
      <c r="C20">
        <v>1</v>
      </c>
      <c r="D20">
        <v>1</v>
      </c>
      <c r="E20" t="s">
        <v>381</v>
      </c>
      <c r="K20">
        <f>Scores_and_Fixtures[[#This Row],[Wk]]</f>
        <v>2</v>
      </c>
      <c r="L20" t="str">
        <f>Scores_and_Fixtures[[#This Row],[Home]]</f>
        <v>Salernitana</v>
      </c>
      <c r="M20">
        <f ca="1">IF(ISBLANK(Scores_and_Fixtures[[#This Row],[Home Score]])=FALSE,Scores_and_Fixtures[[#This Row],[Home Score]],_xlfn.BINOM.INV(10000,(VLOOKUP(L20,$AQ$3:$AS$22,2,FALSE)*VLOOKUP(O20,$AQ$3:$AS$22,3,FALSE)*($AS$1/2))/10000,RAND()))</f>
        <v>1</v>
      </c>
      <c r="N20">
        <f ca="1">IF(ISBLANK(Scores_and_Fixtures[[#This Row],[Away Score]])=FALSE,Scores_and_Fixtures[[#This Row],[Away Score]],_xlfn.BINOM.INV(10000,(VLOOKUP(O20,$AQ$3:$AS$22,2,FALSE)*VLOOKUP(L20,$AQ$3:$AS$22,3,FALSE)*($AS$1/2))/10000,RAND()))</f>
        <v>1</v>
      </c>
      <c r="O20" t="str">
        <f>Scores_and_Fixtures[[#This Row],[Away]]</f>
        <v>Udinese</v>
      </c>
      <c r="V20" t="s">
        <v>379</v>
      </c>
      <c r="W20">
        <f>'Table Prediction Calculations'!AE20</f>
        <v>1.171990171990172</v>
      </c>
      <c r="X20">
        <f>'Table Prediction Calculations'!AF20</f>
        <v>1.4649877149877149</v>
      </c>
      <c r="AD20" t="s">
        <v>379</v>
      </c>
      <c r="AE20">
        <f>(VLOOKUP(AD20,Stats[[Team]:[xGD/90]],6,FALSE)/VLOOKUP(AD20,Stats[[Team]:[xGD/90]],2,FALSE))/($AF$1/2)</f>
        <v>1.171990171990172</v>
      </c>
      <c r="AF20">
        <f>(VLOOKUP(AD20,Stats[[Team]:[xGD/90]],7,FALSE)/VLOOKUP(AD20,Stats[[Team]:[xGD/90]],2,FALSE))/($AF$1/2)</f>
        <v>1.4649877149877149</v>
      </c>
      <c r="AJ20" t="s">
        <v>379</v>
      </c>
      <c r="AK20">
        <f>(VLOOKUP(AD20,Stats[[Team]:[xGD/90]],11,FALSE)/VLOOKUP(AD20,Stats[[Team]:[xGD/90]],2,FALSE))/($AL$1/2)</f>
        <v>1.0610882956878849</v>
      </c>
      <c r="AL20">
        <f>(VLOOKUP(AD20,Stats[[Team]:[xGD/90]],12,FALSE)/VLOOKUP(AD20,Stats[[Team]:[xGD/90]],2,FALSE))/($AL$1/2)</f>
        <v>1.362070071868583</v>
      </c>
      <c r="AQ20" t="s">
        <v>379</v>
      </c>
      <c r="AR20">
        <f t="shared" si="0"/>
        <v>1.269963639940886</v>
      </c>
      <c r="AS20">
        <f t="shared" si="1"/>
        <v>1.5690551668980997</v>
      </c>
      <c r="AW20" t="s">
        <v>379</v>
      </c>
      <c r="AX20">
        <f>(VLOOKUP(AW20,Stats_3[],8,FALSE)/('Table Prediction Calculations'!$AV$3))</f>
        <v>1.1213900732040867</v>
      </c>
      <c r="AY20">
        <f>(VLOOKUP(AW20,Stats_3[],10,FALSE)/('Table Prediction Calculations'!$AV$4))</f>
        <v>0.89385474860335179</v>
      </c>
      <c r="AZ20">
        <f>((VLOOKUP(AW20,Stats_6[],3,FALSE)/90)/('Table Prediction Calculations'!$AV$5))</f>
        <v>0.15979479824979173</v>
      </c>
      <c r="BA20">
        <f>((VLOOKUP(AW20,Stats_2[],8,FALSE)/('Table Prediction Calculations'!$AV$6)))</f>
        <v>0.92909876027301863</v>
      </c>
      <c r="BB20">
        <f>((1/VLOOKUP(AW20,Stats_2[],6,FALSE))/(1/('Table Prediction Calculations'!$AV$7)))</f>
        <v>0.81987179487179496</v>
      </c>
      <c r="BC20">
        <f>((VLOOKUP(AW20,Stats_7[],4,FALSE)/('Table Prediction Calculations'!$AV$8)))</f>
        <v>0.81200000000000006</v>
      </c>
      <c r="BD20">
        <f>((VLOOKUP(AW20,Stats_7[],6,FALSE)/('Table Prediction Calculations'!$AV$9)))</f>
        <v>0.97316273684077503</v>
      </c>
      <c r="BE20">
        <f>((VLOOKUP(AW20,Stats_7[],8,FALSE)/('Table Prediction Calculations'!$AV$10)))</f>
        <v>0.92861288450377244</v>
      </c>
      <c r="BF20">
        <f>((VLOOKUP(AW20,Stats_7[],12,FALSE)/('Table Prediction Calculations'!$AV$11)))</f>
        <v>1.0701171533484874</v>
      </c>
      <c r="BL20" t="s">
        <v>376</v>
      </c>
      <c r="BM20">
        <f>(VLOOKUP(BL20,Stats[[Team]:[xGD/90]],6,FALSE)/VLOOKUP(BL20,Stats[[Team]:[xGD/90]],2,FALSE))</f>
        <v>1.75</v>
      </c>
      <c r="BN20">
        <f>(VLOOKUP(BL20,Stats[[Team]:[xGD/90]],11,FALSE)/VLOOKUP(BL20,Stats[[Team]:[xGD/90]],2,FALSE))</f>
        <v>1.7875000000000001</v>
      </c>
      <c r="BP20">
        <f>(VLOOKUP(BL20,Stats[[Team]:[xGD/90]],7,FALSE)/VLOOKUP(BL20,Stats[[Team]:[xGD/90]],2,FALSE))</f>
        <v>1.1875</v>
      </c>
      <c r="BQ20">
        <f>(VLOOKUP(BL20,Stats[[Team]:[xGD/90]],12,FALSE)/VLOOKUP(BL20,Stats[[Team]:[xGD/90]],2,FALSE))</f>
        <v>1.0062500000000001</v>
      </c>
      <c r="BS20">
        <f t="shared" si="2"/>
        <v>-3.7500000000000089E-2</v>
      </c>
      <c r="BT20">
        <f t="shared" si="3"/>
        <v>0.18124999999999991</v>
      </c>
      <c r="BV20" s="10">
        <f t="shared" si="4"/>
        <v>-2.1428571428571481E-2</v>
      </c>
      <c r="BW20" s="10">
        <f t="shared" si="5"/>
        <v>0.15263157894736834</v>
      </c>
    </row>
    <row r="21" spans="1:75" x14ac:dyDescent="0.25">
      <c r="A21">
        <v>2</v>
      </c>
      <c r="B21" t="s">
        <v>364</v>
      </c>
      <c r="C21">
        <v>0</v>
      </c>
      <c r="D21">
        <v>2</v>
      </c>
      <c r="E21" t="s">
        <v>370</v>
      </c>
      <c r="K21">
        <f>Scores_and_Fixtures[[#This Row],[Wk]]</f>
        <v>2</v>
      </c>
      <c r="L21" t="str">
        <f>Scores_and_Fixtures[[#This Row],[Home]]</f>
        <v>Cagliari</v>
      </c>
      <c r="M21">
        <f ca="1">IF(ISBLANK(Scores_and_Fixtures[[#This Row],[Home Score]])=FALSE,Scores_and_Fixtures[[#This Row],[Home Score]],_xlfn.BINOM.INV(10000,(VLOOKUP(L21,$AQ$3:$AS$22,2,FALSE)*VLOOKUP(O21,$AQ$3:$AS$22,3,FALSE)*($AS$1/2))/10000,RAND()))</f>
        <v>0</v>
      </c>
      <c r="N21">
        <f ca="1">IF(ISBLANK(Scores_and_Fixtures[[#This Row],[Away Score]])=FALSE,Scores_and_Fixtures[[#This Row],[Away Score]],_xlfn.BINOM.INV(10000,(VLOOKUP(O21,$AQ$3:$AS$22,2,FALSE)*VLOOKUP(L21,$AQ$3:$AS$22,3,FALSE)*($AS$1/2))/10000,RAND()))</f>
        <v>2</v>
      </c>
      <c r="O21" t="str">
        <f>Scores_and_Fixtures[[#This Row],[Away]]</f>
        <v>Inter</v>
      </c>
      <c r="V21" t="s">
        <v>380</v>
      </c>
      <c r="W21">
        <f>'Table Prediction Calculations'!AE21</f>
        <v>0.68366093366093361</v>
      </c>
      <c r="X21">
        <f>'Table Prediction Calculations'!AF21</f>
        <v>0.78132678132678135</v>
      </c>
      <c r="AD21" t="s">
        <v>380</v>
      </c>
      <c r="AE21">
        <f>(VLOOKUP(AD21,Stats[[Team]:[xGD/90]],6,FALSE)/VLOOKUP(AD21,Stats[[Team]:[xGD/90]],2,FALSE))/($AF$1/2)</f>
        <v>0.68366093366093361</v>
      </c>
      <c r="AF21">
        <f>(VLOOKUP(AD21,Stats[[Team]:[xGD/90]],7,FALSE)/VLOOKUP(AD21,Stats[[Team]:[xGD/90]],2,FALSE))/($AF$1/2)</f>
        <v>0.78132678132678135</v>
      </c>
      <c r="AJ21" t="s">
        <v>380</v>
      </c>
      <c r="AK21">
        <f>(VLOOKUP(AD21,Stats[[Team]:[xGD/90]],11,FALSE)/VLOOKUP(AD21,Stats[[Team]:[xGD/90]],2,FALSE))/($AL$1/2)</f>
        <v>0.82132315195071859</v>
      </c>
      <c r="AL21">
        <f>(VLOOKUP(AD21,Stats[[Team]:[xGD/90]],12,FALSE)/VLOOKUP(AD21,Stats[[Team]:[xGD/90]],2,FALSE))/($AL$1/2)</f>
        <v>0.82642453798767956</v>
      </c>
      <c r="AQ21" t="s">
        <v>380</v>
      </c>
      <c r="AR21">
        <f t="shared" si="0"/>
        <v>0.63537997365471688</v>
      </c>
      <c r="AS21">
        <f t="shared" si="1"/>
        <v>0.78963076242309804</v>
      </c>
      <c r="AW21" t="s">
        <v>380</v>
      </c>
      <c r="AX21">
        <f>(VLOOKUP(AW21,Stats_3[],8,FALSE)/('Table Prediction Calculations'!$AV$3))</f>
        <v>0.85431582334486367</v>
      </c>
      <c r="AY21">
        <f>(VLOOKUP(AW21,Stats_3[],10,FALSE)/('Table Prediction Calculations'!$AV$4))</f>
        <v>0.89385474860335179</v>
      </c>
      <c r="AZ21">
        <f>((VLOOKUP(AW21,Stats_6[],3,FALSE)/90)/('Table Prediction Calculations'!$AV$5))</f>
        <v>0.17335124210916861</v>
      </c>
      <c r="BA21">
        <f>((VLOOKUP(AW21,Stats_2[],8,FALSE)/('Table Prediction Calculations'!$AV$6)))</f>
        <v>1.0809304917119376</v>
      </c>
      <c r="BB21">
        <f>((1/VLOOKUP(AW21,Stats_2[],6,FALSE))/(1/('Table Prediction Calculations'!$AV$7)))</f>
        <v>1.1025862068965517</v>
      </c>
      <c r="BC21">
        <f>((VLOOKUP(AW21,Stats_7[],4,FALSE)/('Table Prediction Calculations'!$AV$8)))</f>
        <v>0.83199999999999996</v>
      </c>
      <c r="BD21">
        <f>((VLOOKUP(AW21,Stats_7[],6,FALSE)/('Table Prediction Calculations'!$AV$9)))</f>
        <v>1.0624539071213095</v>
      </c>
      <c r="BE21">
        <f>((VLOOKUP(AW21,Stats_7[],8,FALSE)/('Table Prediction Calculations'!$AV$10)))</f>
        <v>0.742890307603018</v>
      </c>
      <c r="BF21">
        <f>((VLOOKUP(AW21,Stats_7[],12,FALSE)/('Table Prediction Calculations'!$AV$11)))</f>
        <v>0.83231334149326808</v>
      </c>
      <c r="BL21" t="s">
        <v>377</v>
      </c>
      <c r="BM21">
        <f>(VLOOKUP(BL21,Stats[[Team]:[xGD/90]],6,FALSE)/VLOOKUP(BL21,Stats[[Team]:[xGD/90]],2,FALSE))</f>
        <v>1.75</v>
      </c>
      <c r="BN21">
        <f>(VLOOKUP(BL21,Stats[[Team]:[xGD/90]],11,FALSE)/VLOOKUP(BL21,Stats[[Team]:[xGD/90]],2,FALSE))</f>
        <v>1.35</v>
      </c>
      <c r="BP21">
        <f>(VLOOKUP(BL21,Stats[[Team]:[xGD/90]],7,FALSE)/VLOOKUP(BL21,Stats[[Team]:[xGD/90]],2,FALSE))</f>
        <v>1.1875</v>
      </c>
      <c r="BQ21">
        <f>(VLOOKUP(BL21,Stats[[Team]:[xGD/90]],12,FALSE)/VLOOKUP(BL21,Stats[[Team]:[xGD/90]],2,FALSE))</f>
        <v>0.90625</v>
      </c>
      <c r="BS21">
        <f t="shared" si="2"/>
        <v>0.39999999999999991</v>
      </c>
      <c r="BT21">
        <f t="shared" si="3"/>
        <v>0.28125</v>
      </c>
      <c r="BV21" s="10">
        <f t="shared" si="4"/>
        <v>0.22857142857142851</v>
      </c>
      <c r="BW21" s="10">
        <f t="shared" si="5"/>
        <v>0.23684210526315788</v>
      </c>
    </row>
    <row r="22" spans="1:75" x14ac:dyDescent="0.25">
      <c r="A22">
        <v>3</v>
      </c>
      <c r="B22" t="s">
        <v>379</v>
      </c>
      <c r="C22">
        <v>3</v>
      </c>
      <c r="D22">
        <v>1</v>
      </c>
      <c r="E22" t="s">
        <v>369</v>
      </c>
      <c r="K22">
        <f>Scores_and_Fixtures[[#This Row],[Wk]]</f>
        <v>3</v>
      </c>
      <c r="L22" t="str">
        <f>Scores_and_Fixtures[[#This Row],[Home]]</f>
        <v>Sassuolo</v>
      </c>
      <c r="M22">
        <f ca="1">IF(ISBLANK(Scores_and_Fixtures[[#This Row],[Home Score]])=FALSE,Scores_and_Fixtures[[#This Row],[Home Score]],_xlfn.BINOM.INV(10000,(VLOOKUP(L22,$AQ$3:$AS$22,2,FALSE)*VLOOKUP(O22,$AQ$3:$AS$22,3,FALSE)*($AS$1/2))/10000,RAND()))</f>
        <v>3</v>
      </c>
      <c r="N22">
        <f ca="1">IF(ISBLANK(Scores_and_Fixtures[[#This Row],[Away Score]])=FALSE,Scores_and_Fixtures[[#This Row],[Away Score]],_xlfn.BINOM.INV(10000,(VLOOKUP(O22,$AQ$3:$AS$22,2,FALSE)*VLOOKUP(L22,$AQ$3:$AS$22,3,FALSE)*($AS$1/2))/10000,RAND()))</f>
        <v>1</v>
      </c>
      <c r="O22" t="str">
        <f>Scores_and_Fixtures[[#This Row],[Away]]</f>
        <v>Hellas Verona</v>
      </c>
      <c r="V22" t="s">
        <v>381</v>
      </c>
      <c r="W22">
        <f>'Table Prediction Calculations'!AE22</f>
        <v>0.68366093366093361</v>
      </c>
      <c r="X22">
        <f>'Table Prediction Calculations'!AF22</f>
        <v>1.3184889434889435</v>
      </c>
      <c r="AD22" t="s">
        <v>381</v>
      </c>
      <c r="AE22">
        <f>(VLOOKUP(AD22,Stats[[Team]:[xGD/90]],6,FALSE)/VLOOKUP(AD22,Stats[[Team]:[xGD/90]],2,FALSE))/($AF$1/2)</f>
        <v>0.68366093366093361</v>
      </c>
      <c r="AF22">
        <f>(VLOOKUP(AD22,Stats[[Team]:[xGD/90]],7,FALSE)/VLOOKUP(AD22,Stats[[Team]:[xGD/90]],2,FALSE))/($AF$1/2)</f>
        <v>1.3184889434889435</v>
      </c>
      <c r="AJ22" t="s">
        <v>381</v>
      </c>
      <c r="AK22">
        <f>(VLOOKUP(AD22,Stats[[Team]:[xGD/90]],11,FALSE)/VLOOKUP(AD22,Stats[[Team]:[xGD/90]],2,FALSE))/($AL$1/2)</f>
        <v>0.97946611909650905</v>
      </c>
      <c r="AL22">
        <f>(VLOOKUP(AD22,Stats[[Team]:[xGD/90]],12,FALSE)/VLOOKUP(AD22,Stats[[Team]:[xGD/90]],2,FALSE))/($AL$1/2)</f>
        <v>1.2039271047227924</v>
      </c>
      <c r="AQ22" t="s">
        <v>381</v>
      </c>
      <c r="AR22">
        <f t="shared" si="0"/>
        <v>0.51596243031523592</v>
      </c>
      <c r="AS22">
        <f t="shared" si="1"/>
        <v>1.421115816367966</v>
      </c>
      <c r="AW22" t="s">
        <v>381</v>
      </c>
      <c r="AX22">
        <f>(VLOOKUP(AW22,Stats_3[],8,FALSE)/('Table Prediction Calculations'!$AV$3))</f>
        <v>0.96532861394899849</v>
      </c>
      <c r="AY22">
        <f>(VLOOKUP(AW22,Stats_3[],10,FALSE)/('Table Prediction Calculations'!$AV$4))</f>
        <v>0.67039106145251381</v>
      </c>
      <c r="AZ22">
        <f>((VLOOKUP(AW22,Stats_6[],3,FALSE)/90)/('Table Prediction Calculations'!$AV$5))</f>
        <v>0.12660291570567533</v>
      </c>
      <c r="BA22">
        <f>((VLOOKUP(AW22,Stats_2[],8,FALSE)/('Table Prediction Calculations'!$AV$6)))</f>
        <v>0.93606351859590486</v>
      </c>
      <c r="BB22">
        <f>((1/VLOOKUP(AW22,Stats_2[],6,FALSE))/(1/('Table Prediction Calculations'!$AV$7)))</f>
        <v>0.99921875000000004</v>
      </c>
      <c r="BC22">
        <f>((VLOOKUP(AW22,Stats_7[],4,FALSE)/('Table Prediction Calculations'!$AV$8)))</f>
        <v>1.016</v>
      </c>
      <c r="BD22">
        <f>((VLOOKUP(AW22,Stats_7[],6,FALSE)/('Table Prediction Calculations'!$AV$9)))</f>
        <v>1.0282302665912744</v>
      </c>
      <c r="BE22">
        <f>((VLOOKUP(AW22,Stats_7[],8,FALSE)/('Table Prediction Calculations'!$AV$10)))</f>
        <v>1.044689495066744</v>
      </c>
      <c r="BF22">
        <f>((VLOOKUP(AW22,Stats_7[],12,FALSE)/('Table Prediction Calculations'!$AV$11)))</f>
        <v>1.3743661479279594</v>
      </c>
      <c r="BL22" t="s">
        <v>378</v>
      </c>
      <c r="BM22">
        <f>(VLOOKUP(BL22,Stats[[Team]:[xGD/90]],6,FALSE)/VLOOKUP(BL22,Stats[[Team]:[xGD/90]],2,FALSE))</f>
        <v>0.73333333333333328</v>
      </c>
      <c r="BN22">
        <f>(VLOOKUP(BL22,Stats[[Team]:[xGD/90]],11,FALSE)/VLOOKUP(BL22,Stats[[Team]:[xGD/90]],2,FALSE))</f>
        <v>0.77999999999999992</v>
      </c>
      <c r="BP22">
        <f>(VLOOKUP(BL22,Stats[[Team]:[xGD/90]],7,FALSE)/VLOOKUP(BL22,Stats[[Team]:[xGD/90]],2,FALSE))</f>
        <v>2</v>
      </c>
      <c r="BQ22">
        <f>(VLOOKUP(BL22,Stats[[Team]:[xGD/90]],12,FALSE)/VLOOKUP(BL22,Stats[[Team]:[xGD/90]],2,FALSE))</f>
        <v>1.8866666666666667</v>
      </c>
      <c r="BS22">
        <f t="shared" si="2"/>
        <v>-4.6666666666666634E-2</v>
      </c>
      <c r="BT22">
        <f t="shared" si="3"/>
        <v>0.11333333333333329</v>
      </c>
      <c r="BV22" s="10">
        <f t="shared" si="4"/>
        <v>-6.3636363636363602E-2</v>
      </c>
      <c r="BW22" s="10">
        <f t="shared" si="5"/>
        <v>5.6666666666666643E-2</v>
      </c>
    </row>
    <row r="23" spans="1:75" x14ac:dyDescent="0.25">
      <c r="A23">
        <v>3</v>
      </c>
      <c r="B23" t="s">
        <v>377</v>
      </c>
      <c r="C23">
        <v>1</v>
      </c>
      <c r="D23">
        <v>2</v>
      </c>
      <c r="E23" t="s">
        <v>374</v>
      </c>
      <c r="K23">
        <f>Scores_and_Fixtures[[#This Row],[Wk]]</f>
        <v>3</v>
      </c>
      <c r="L23" t="str">
        <f>Scores_and_Fixtures[[#This Row],[Home]]</f>
        <v>Roma</v>
      </c>
      <c r="M23">
        <f ca="1">IF(ISBLANK(Scores_and_Fixtures[[#This Row],[Home Score]])=FALSE,Scores_and_Fixtures[[#This Row],[Home Score]],_xlfn.BINOM.INV(10000,(VLOOKUP(L23,$AQ$3:$AS$22,2,FALSE)*VLOOKUP(O23,$AQ$3:$AS$22,3,FALSE)*($AS$1/2))/10000,RAND()))</f>
        <v>1</v>
      </c>
      <c r="N23">
        <f ca="1">IF(ISBLANK(Scores_and_Fixtures[[#This Row],[Away Score]])=FALSE,Scores_and_Fixtures[[#This Row],[Away Score]],_xlfn.BINOM.INV(10000,(VLOOKUP(O23,$AQ$3:$AS$22,2,FALSE)*VLOOKUP(L23,$AQ$3:$AS$22,3,FALSE)*($AS$1/2))/10000,RAND()))</f>
        <v>2</v>
      </c>
      <c r="O23" t="str">
        <f>Scores_and_Fixtures[[#This Row],[Away]]</f>
        <v>Milan</v>
      </c>
      <c r="BL23" t="s">
        <v>379</v>
      </c>
      <c r="BM23">
        <f>(VLOOKUP(BL23,Stats[[Team]:[xGD/90]],6,FALSE)/VLOOKUP(BL23,Stats[[Team]:[xGD/90]],2,FALSE))</f>
        <v>1.5</v>
      </c>
      <c r="BN23">
        <f>(VLOOKUP(BL23,Stats[[Team]:[xGD/90]],11,FALSE)/VLOOKUP(BL23,Stats[[Team]:[xGD/90]],2,FALSE))</f>
        <v>1.3</v>
      </c>
      <c r="BP23">
        <f>(VLOOKUP(BL23,Stats[[Team]:[xGD/90]],7,FALSE)/VLOOKUP(BL23,Stats[[Team]:[xGD/90]],2,FALSE))</f>
        <v>1.875</v>
      </c>
      <c r="BQ23">
        <f>(VLOOKUP(BL23,Stats[[Team]:[xGD/90]],12,FALSE)/VLOOKUP(BL23,Stats[[Team]:[xGD/90]],2,FALSE))</f>
        <v>1.66875</v>
      </c>
      <c r="BS23">
        <f t="shared" si="2"/>
        <v>0.19999999999999996</v>
      </c>
      <c r="BT23">
        <f t="shared" si="3"/>
        <v>0.20625000000000004</v>
      </c>
      <c r="BV23" s="10">
        <f t="shared" si="4"/>
        <v>0.1333333333333333</v>
      </c>
      <c r="BW23" s="10">
        <f t="shared" si="5"/>
        <v>0.11000000000000003</v>
      </c>
    </row>
    <row r="24" spans="1:75" x14ac:dyDescent="0.25">
      <c r="A24">
        <v>3</v>
      </c>
      <c r="B24" t="s">
        <v>363</v>
      </c>
      <c r="C24">
        <v>2</v>
      </c>
      <c r="D24">
        <v>1</v>
      </c>
      <c r="E24" t="s">
        <v>364</v>
      </c>
      <c r="K24">
        <f>Scores_and_Fixtures[[#This Row],[Wk]]</f>
        <v>3</v>
      </c>
      <c r="L24" t="str">
        <f>Scores_and_Fixtures[[#This Row],[Home]]</f>
        <v>Bologna</v>
      </c>
      <c r="M24">
        <f ca="1">IF(ISBLANK(Scores_and_Fixtures[[#This Row],[Home Score]])=FALSE,Scores_and_Fixtures[[#This Row],[Home Score]],_xlfn.BINOM.INV(10000,(VLOOKUP(L24,$AQ$3:$AS$22,2,FALSE)*VLOOKUP(O24,$AQ$3:$AS$22,3,FALSE)*($AS$1/2))/10000,RAND()))</f>
        <v>2</v>
      </c>
      <c r="N24">
        <f ca="1">IF(ISBLANK(Scores_and_Fixtures[[#This Row],[Away Score]])=FALSE,Scores_and_Fixtures[[#This Row],[Away Score]],_xlfn.BINOM.INV(10000,(VLOOKUP(O24,$AQ$3:$AS$22,2,FALSE)*VLOOKUP(L24,$AQ$3:$AS$22,3,FALSE)*($AS$1/2))/10000,RAND()))</f>
        <v>1</v>
      </c>
      <c r="O24" t="str">
        <f>Scores_and_Fixtures[[#This Row],[Away]]</f>
        <v>Cagliari</v>
      </c>
      <c r="W24" t="s">
        <v>249</v>
      </c>
      <c r="X24" t="s">
        <v>250</v>
      </c>
      <c r="BL24" t="s">
        <v>380</v>
      </c>
      <c r="BM24">
        <f>(VLOOKUP(BL24,Stats[[Team]:[xGD/90]],6,FALSE)/VLOOKUP(BL24,Stats[[Team]:[xGD/90]],2,FALSE))</f>
        <v>0.875</v>
      </c>
      <c r="BN24">
        <f>(VLOOKUP(BL24,Stats[[Team]:[xGD/90]],11,FALSE)/VLOOKUP(BL24,Stats[[Team]:[xGD/90]],2,FALSE))</f>
        <v>1.0062500000000001</v>
      </c>
      <c r="BP24">
        <f>(VLOOKUP(BL24,Stats[[Team]:[xGD/90]],7,FALSE)/VLOOKUP(BL24,Stats[[Team]:[xGD/90]],2,FALSE))</f>
        <v>1</v>
      </c>
      <c r="BQ24">
        <f>(VLOOKUP(BL24,Stats[[Team]:[xGD/90]],12,FALSE)/VLOOKUP(BL24,Stats[[Team]:[xGD/90]],2,FALSE))</f>
        <v>1.0125</v>
      </c>
      <c r="BS24">
        <f t="shared" si="2"/>
        <v>-0.13125000000000009</v>
      </c>
      <c r="BT24">
        <f t="shared" si="3"/>
        <v>-1.2499999999999956E-2</v>
      </c>
      <c r="BV24" s="10">
        <f t="shared" si="4"/>
        <v>-0.15000000000000011</v>
      </c>
      <c r="BW24" s="10">
        <f t="shared" si="5"/>
        <v>-1.2499999999999956E-2</v>
      </c>
    </row>
    <row r="25" spans="1:75" x14ac:dyDescent="0.25">
      <c r="A25">
        <v>3</v>
      </c>
      <c r="B25" t="s">
        <v>381</v>
      </c>
      <c r="C25">
        <v>0</v>
      </c>
      <c r="D25">
        <v>0</v>
      </c>
      <c r="E25" t="s">
        <v>367</v>
      </c>
      <c r="K25">
        <f>Scores_and_Fixtures[[#This Row],[Wk]]</f>
        <v>3</v>
      </c>
      <c r="L25" t="str">
        <f>Scores_and_Fixtures[[#This Row],[Home]]</f>
        <v>Udinese</v>
      </c>
      <c r="M25">
        <f ca="1">IF(ISBLANK(Scores_and_Fixtures[[#This Row],[Home Score]])=FALSE,Scores_and_Fixtures[[#This Row],[Home Score]],_xlfn.BINOM.INV(10000,(VLOOKUP(L25,$AQ$3:$AS$22,2,FALSE)*VLOOKUP(O25,$AQ$3:$AS$22,3,FALSE)*($AS$1/2))/10000,RAND()))</f>
        <v>0</v>
      </c>
      <c r="N25">
        <f ca="1">IF(ISBLANK(Scores_and_Fixtures[[#This Row],[Away Score]])=FALSE,Scores_and_Fixtures[[#This Row],[Away Score]],_xlfn.BINOM.INV(10000,(VLOOKUP(O25,$AQ$3:$AS$22,2,FALSE)*VLOOKUP(L25,$AQ$3:$AS$22,3,FALSE)*($AS$1/2))/10000,RAND()))</f>
        <v>0</v>
      </c>
      <c r="O25" t="str">
        <f>Scores_and_Fixtures[[#This Row],[Away]]</f>
        <v>Frosinone</v>
      </c>
      <c r="V25" t="s">
        <v>362</v>
      </c>
      <c r="W25">
        <f>1+(W3-1)*0.75</f>
        <v>1.1875921375921377</v>
      </c>
      <c r="X25">
        <f>1+(X3-1)*0.75</f>
        <v>0.95319410319410314</v>
      </c>
      <c r="AW25" t="s">
        <v>276</v>
      </c>
      <c r="BL25" t="s">
        <v>381</v>
      </c>
      <c r="BM25">
        <f>(VLOOKUP(BL25,Stats[[Team]:[xGD/90]],6,FALSE)/VLOOKUP(BL25,Stats[[Team]:[xGD/90]],2,FALSE))</f>
        <v>0.875</v>
      </c>
      <c r="BN25">
        <f>(VLOOKUP(BL25,Stats[[Team]:[xGD/90]],11,FALSE)/VLOOKUP(BL25,Stats[[Team]:[xGD/90]],2,FALSE))</f>
        <v>1.2</v>
      </c>
      <c r="BP25">
        <f>(VLOOKUP(BL25,Stats[[Team]:[xGD/90]],7,FALSE)/VLOOKUP(BL25,Stats[[Team]:[xGD/90]],2,FALSE))</f>
        <v>1.6875</v>
      </c>
      <c r="BQ25">
        <f>(VLOOKUP(BL25,Stats[[Team]:[xGD/90]],12,FALSE)/VLOOKUP(BL25,Stats[[Team]:[xGD/90]],2,FALSE))</f>
        <v>1.4750000000000001</v>
      </c>
      <c r="BS25">
        <f t="shared" si="2"/>
        <v>-0.32499999999999996</v>
      </c>
      <c r="BT25">
        <f t="shared" si="3"/>
        <v>0.21249999999999991</v>
      </c>
      <c r="BV25" s="10">
        <f t="shared" si="4"/>
        <v>-0.37142857142857139</v>
      </c>
      <c r="BW25" s="10">
        <f t="shared" si="5"/>
        <v>0.12592592592592589</v>
      </c>
    </row>
    <row r="26" spans="1:75" x14ac:dyDescent="0.25">
      <c r="A26">
        <v>3</v>
      </c>
      <c r="B26" t="s">
        <v>376</v>
      </c>
      <c r="C26">
        <v>1</v>
      </c>
      <c r="D26">
        <v>2</v>
      </c>
      <c r="E26" t="s">
        <v>372</v>
      </c>
      <c r="K26">
        <f>Scores_and_Fixtures[[#This Row],[Wk]]</f>
        <v>3</v>
      </c>
      <c r="L26" t="str">
        <f>Scores_and_Fixtures[[#This Row],[Home]]</f>
        <v>Napoli</v>
      </c>
      <c r="M26">
        <f ca="1">IF(ISBLANK(Scores_and_Fixtures[[#This Row],[Home Score]])=FALSE,Scores_and_Fixtures[[#This Row],[Home Score]],_xlfn.BINOM.INV(10000,(VLOOKUP(L26,$AQ$3:$AS$22,2,FALSE)*VLOOKUP(O26,$AQ$3:$AS$22,3,FALSE)*($AS$1/2))/10000,RAND()))</f>
        <v>1</v>
      </c>
      <c r="N26">
        <f ca="1">IF(ISBLANK(Scores_and_Fixtures[[#This Row],[Away Score]])=FALSE,Scores_and_Fixtures[[#This Row],[Away Score]],_xlfn.BINOM.INV(10000,(VLOOKUP(O26,$AQ$3:$AS$22,2,FALSE)*VLOOKUP(L26,$AQ$3:$AS$22,3,FALSE)*($AS$1/2))/10000,RAND()))</f>
        <v>2</v>
      </c>
      <c r="O26" t="str">
        <f>Scores_and_Fixtures[[#This Row],[Away]]</f>
        <v>Lazio</v>
      </c>
      <c r="V26" t="s">
        <v>363</v>
      </c>
      <c r="W26">
        <f t="shared" ref="W26:X44" si="6">1+(W4-1)*0.75</f>
        <v>0.98249385749385743</v>
      </c>
      <c r="X26">
        <f t="shared" si="6"/>
        <v>0.68949631449631443</v>
      </c>
      <c r="AF26" t="s">
        <v>362</v>
      </c>
      <c r="AT26" t="str">
        <f>Stats[[#Headers],[Pts]]</f>
        <v>Pts</v>
      </c>
      <c r="AU26" t="str">
        <f>Stats[[#Headers],[Goals For]]</f>
        <v>Goals For</v>
      </c>
      <c r="AV26" t="s">
        <v>283</v>
      </c>
      <c r="AW26" t="s">
        <v>12</v>
      </c>
      <c r="AX26" t="s">
        <v>13</v>
      </c>
      <c r="AY26" t="s">
        <v>141</v>
      </c>
      <c r="AZ26" t="s">
        <v>142</v>
      </c>
      <c r="BA26" t="s">
        <v>149</v>
      </c>
      <c r="BB26" t="s">
        <v>167</v>
      </c>
      <c r="BC26" t="s">
        <v>278</v>
      </c>
      <c r="BD26" t="s">
        <v>279</v>
      </c>
      <c r="BE26" t="s">
        <v>157</v>
      </c>
      <c r="BF26" t="s">
        <v>159</v>
      </c>
      <c r="BG26" t="s">
        <v>163</v>
      </c>
    </row>
    <row r="27" spans="1:75" x14ac:dyDescent="0.25">
      <c r="A27">
        <v>3</v>
      </c>
      <c r="B27" t="s">
        <v>362</v>
      </c>
      <c r="C27">
        <v>3</v>
      </c>
      <c r="D27">
        <v>0</v>
      </c>
      <c r="E27" t="s">
        <v>375</v>
      </c>
      <c r="K27">
        <f>Scores_and_Fixtures[[#This Row],[Wk]]</f>
        <v>3</v>
      </c>
      <c r="L27" t="str">
        <f>Scores_and_Fixtures[[#This Row],[Home]]</f>
        <v>Atalanta</v>
      </c>
      <c r="M27">
        <f ca="1">IF(ISBLANK(Scores_and_Fixtures[[#This Row],[Home Score]])=FALSE,Scores_and_Fixtures[[#This Row],[Home Score]],_xlfn.BINOM.INV(10000,(VLOOKUP(L27,$AQ$3:$AS$22,2,FALSE)*VLOOKUP(O27,$AQ$3:$AS$22,3,FALSE)*($AS$1/2))/10000,RAND()))</f>
        <v>3</v>
      </c>
      <c r="N27">
        <f ca="1">IF(ISBLANK(Scores_and_Fixtures[[#This Row],[Away Score]])=FALSE,Scores_and_Fixtures[[#This Row],[Away Score]],_xlfn.BINOM.INV(10000,(VLOOKUP(O27,$AQ$3:$AS$22,2,FALSE)*VLOOKUP(L27,$AQ$3:$AS$22,3,FALSE)*($AS$1/2))/10000,RAND()))</f>
        <v>0</v>
      </c>
      <c r="O27" t="str">
        <f>Scores_and_Fixtures[[#This Row],[Away]]</f>
        <v>Monza</v>
      </c>
      <c r="V27" t="s">
        <v>364</v>
      </c>
      <c r="W27">
        <f t="shared" si="6"/>
        <v>0.83599508599508598</v>
      </c>
      <c r="X27">
        <f t="shared" si="6"/>
        <v>1.3121160933660934</v>
      </c>
      <c r="AF27" t="s">
        <v>363</v>
      </c>
      <c r="AT27">
        <f>Table_Raw!J3</f>
        <v>41</v>
      </c>
      <c r="AU27">
        <f>Table_Raw!G3/Table_Raw!C3</f>
        <v>2.4375</v>
      </c>
      <c r="AV27">
        <f>Table_Raw!H3/Table_Raw!C3</f>
        <v>0.4375</v>
      </c>
      <c r="AW27">
        <f>Table_Raw!L3/Table_Raw!C3</f>
        <v>2.0750000000000002</v>
      </c>
      <c r="AX27">
        <f>Table_Raw!M3/Table_Raw!C3</f>
        <v>0.72499999999999998</v>
      </c>
      <c r="AY27">
        <f>'Attacking Stats'!D2</f>
        <v>1.75</v>
      </c>
      <c r="AZ27" s="25">
        <f>'Attacking Stats'!J2</f>
        <v>0.12</v>
      </c>
      <c r="BA27">
        <f>'Passing Stats'!C2/90</f>
        <v>76.433333333333337</v>
      </c>
      <c r="BB27">
        <f>'Goalkeeping Stats'!H2</f>
        <v>69.2</v>
      </c>
      <c r="BC27">
        <f>'Goalkeeping Stats'!F2</f>
        <v>3.4666666666666668</v>
      </c>
      <c r="BD27">
        <f>'Defending Stats'!D2</f>
        <v>15.1875</v>
      </c>
      <c r="BE27" s="14">
        <f>'Defending Stats'!F2</f>
        <v>0.592592592592593</v>
      </c>
      <c r="BF27">
        <f>'Defending Stats'!H2</f>
        <v>12.25</v>
      </c>
      <c r="BG27">
        <f>'Defending Stats'!L2</f>
        <v>15.25</v>
      </c>
      <c r="BL27" t="s">
        <v>284</v>
      </c>
      <c r="BM27">
        <v>1</v>
      </c>
      <c r="BN27">
        <f>CORREL(BN6:BN25,BM6:BM25)</f>
        <v>0.86490453031113634</v>
      </c>
      <c r="BP27">
        <v>1</v>
      </c>
      <c r="BQ27">
        <f>CORREL(BQ6:BQ25,BP6:BP25)</f>
        <v>0.85285025275460769</v>
      </c>
      <c r="BV27" t="s">
        <v>294</v>
      </c>
    </row>
    <row r="28" spans="1:75" x14ac:dyDescent="0.25">
      <c r="A28">
        <v>3</v>
      </c>
      <c r="B28" t="s">
        <v>380</v>
      </c>
      <c r="C28">
        <v>1</v>
      </c>
      <c r="D28">
        <v>0</v>
      </c>
      <c r="E28" t="s">
        <v>368</v>
      </c>
      <c r="K28">
        <f>Scores_and_Fixtures[[#This Row],[Wk]]</f>
        <v>3</v>
      </c>
      <c r="L28" t="str">
        <f>Scores_and_Fixtures[[#This Row],[Home]]</f>
        <v>Torino</v>
      </c>
      <c r="M28">
        <f ca="1">IF(ISBLANK(Scores_and_Fixtures[[#This Row],[Home Score]])=FALSE,Scores_and_Fixtures[[#This Row],[Home Score]],_xlfn.BINOM.INV(10000,(VLOOKUP(L28,$AQ$3:$AS$22,2,FALSE)*VLOOKUP(O28,$AQ$3:$AS$22,3,FALSE)*($AS$1/2))/10000,RAND()))</f>
        <v>1</v>
      </c>
      <c r="N28">
        <f ca="1">IF(ISBLANK(Scores_and_Fixtures[[#This Row],[Away Score]])=FALSE,Scores_and_Fixtures[[#This Row],[Away Score]],_xlfn.BINOM.INV(10000,(VLOOKUP(O28,$AQ$3:$AS$22,2,FALSE)*VLOOKUP(L28,$AQ$3:$AS$22,3,FALSE)*($AS$1/2))/10000,RAND()))</f>
        <v>0</v>
      </c>
      <c r="O28" t="str">
        <f>Scores_and_Fixtures[[#This Row],[Away]]</f>
        <v>Genoa</v>
      </c>
      <c r="V28" t="s">
        <v>365</v>
      </c>
      <c r="W28">
        <f t="shared" si="6"/>
        <v>0.61624692874692877</v>
      </c>
      <c r="X28">
        <f t="shared" si="6"/>
        <v>1.2754914004914004</v>
      </c>
      <c r="AF28" t="s">
        <v>364</v>
      </c>
      <c r="AT28">
        <f>Table_Raw!J4</f>
        <v>37</v>
      </c>
      <c r="AU28">
        <f>Table_Raw!G4/Table_Raw!C4</f>
        <v>1.5</v>
      </c>
      <c r="AV28">
        <f>Table_Raw!H4/Table_Raw!C4</f>
        <v>0.625</v>
      </c>
      <c r="AW28">
        <f>Table_Raw!L4/Table_Raw!C4</f>
        <v>1.58125</v>
      </c>
      <c r="AX28">
        <f>Table_Raw!M4/Table_Raw!C4</f>
        <v>0.71250000000000002</v>
      </c>
      <c r="AY28">
        <f>'Attacking Stats'!D3</f>
        <v>1.1875</v>
      </c>
      <c r="AZ28" s="25">
        <f>'Attacking Stats'!J3</f>
        <v>0.1</v>
      </c>
      <c r="BA28">
        <f>'Passing Stats'!C3/90</f>
        <v>83.588888888888889</v>
      </c>
      <c r="BB28">
        <f>'Goalkeeping Stats'!H3</f>
        <v>83</v>
      </c>
      <c r="BC28">
        <f>'Goalkeeping Stats'!F3</f>
        <v>3.3125</v>
      </c>
      <c r="BD28">
        <f>'Defending Stats'!D3</f>
        <v>17</v>
      </c>
      <c r="BE28" s="14">
        <f>'Defending Stats'!F3</f>
        <v>0.59926470588235303</v>
      </c>
      <c r="BF28">
        <f>'Defending Stats'!H3</f>
        <v>11.3125</v>
      </c>
      <c r="BG28">
        <f>'Defending Stats'!L3</f>
        <v>19.8125</v>
      </c>
      <c r="BL28" t="s">
        <v>289</v>
      </c>
      <c r="BM28">
        <f>BM27/SUM($BM$27:$BN$27)</f>
        <v>0.5362204787143513</v>
      </c>
      <c r="BN28">
        <f t="shared" ref="BN28:BQ28" si="7">BN27/SUM($BM$27:$BN$27)</f>
        <v>0.46377952128564864</v>
      </c>
      <c r="BP28">
        <f>BP27/SUM($BP$27:$BQ$27)</f>
        <v>0.53970902317298086</v>
      </c>
      <c r="BQ28">
        <f t="shared" si="7"/>
        <v>0.4573157708037312</v>
      </c>
      <c r="BV28" t="s">
        <v>295</v>
      </c>
    </row>
    <row r="29" spans="1:75" x14ac:dyDescent="0.25">
      <c r="A29">
        <v>3</v>
      </c>
      <c r="B29" t="s">
        <v>370</v>
      </c>
      <c r="C29">
        <v>4</v>
      </c>
      <c r="D29">
        <v>0</v>
      </c>
      <c r="E29" t="s">
        <v>366</v>
      </c>
      <c r="K29">
        <f>Scores_and_Fixtures[[#This Row],[Wk]]</f>
        <v>3</v>
      </c>
      <c r="L29" t="str">
        <f>Scores_and_Fixtures[[#This Row],[Home]]</f>
        <v>Inter</v>
      </c>
      <c r="M29">
        <f ca="1">IF(ISBLANK(Scores_and_Fixtures[[#This Row],[Home Score]])=FALSE,Scores_and_Fixtures[[#This Row],[Home Score]],_xlfn.BINOM.INV(10000,(VLOOKUP(L29,$AQ$3:$AS$22,2,FALSE)*VLOOKUP(O29,$AQ$3:$AS$22,3,FALSE)*($AS$1/2))/10000,RAND()))</f>
        <v>4</v>
      </c>
      <c r="N29">
        <f ca="1">IF(ISBLANK(Scores_and_Fixtures[[#This Row],[Away Score]])=FALSE,Scores_and_Fixtures[[#This Row],[Away Score]],_xlfn.BINOM.INV(10000,(VLOOKUP(O29,$AQ$3:$AS$22,2,FALSE)*VLOOKUP(L29,$AQ$3:$AS$22,3,FALSE)*($AS$1/2))/10000,RAND()))</f>
        <v>0</v>
      </c>
      <c r="O29" t="str">
        <f>Scores_and_Fixtures[[#This Row],[Away]]</f>
        <v>Fiorentina</v>
      </c>
      <c r="V29" t="s">
        <v>366</v>
      </c>
      <c r="W29">
        <f t="shared" si="6"/>
        <v>1.1656173218673218</v>
      </c>
      <c r="X29">
        <f t="shared" si="6"/>
        <v>0.90924447174447176</v>
      </c>
      <c r="AF29" t="s">
        <v>365</v>
      </c>
      <c r="AT29">
        <f>Table_Raw!J5</f>
        <v>32</v>
      </c>
      <c r="AU29">
        <f>Table_Raw!G5/Table_Raw!C5</f>
        <v>1.8125</v>
      </c>
      <c r="AV29">
        <f>Table_Raw!H5/Table_Raw!C5</f>
        <v>1.125</v>
      </c>
      <c r="AW29">
        <f>Table_Raw!L5/Table_Raw!C5</f>
        <v>1.45</v>
      </c>
      <c r="AX29">
        <f>Table_Raw!M5/Table_Raw!C5</f>
        <v>1.3</v>
      </c>
      <c r="AY29">
        <f>'Attacking Stats'!D4</f>
        <v>1</v>
      </c>
      <c r="AZ29" s="25">
        <f>'Attacking Stats'!J4</f>
        <v>0.08</v>
      </c>
      <c r="BA29">
        <f>'Passing Stats'!C4/90</f>
        <v>53.922222222222224</v>
      </c>
      <c r="BB29">
        <f>'Goalkeeping Stats'!H4</f>
        <v>55.6</v>
      </c>
      <c r="BC29">
        <f>'Goalkeeping Stats'!F4</f>
        <v>3.9375</v>
      </c>
      <c r="BD29">
        <f>'Defending Stats'!D4</f>
        <v>13.6875</v>
      </c>
      <c r="BE29" s="14">
        <f>'Defending Stats'!F4</f>
        <v>0.59360730593607303</v>
      </c>
      <c r="BF29">
        <f>'Defending Stats'!H4</f>
        <v>9.9375</v>
      </c>
      <c r="BG29">
        <f>'Defending Stats'!L4</f>
        <v>19.1875</v>
      </c>
    </row>
    <row r="30" spans="1:75" x14ac:dyDescent="0.25">
      <c r="A30">
        <v>3</v>
      </c>
      <c r="B30" t="s">
        <v>373</v>
      </c>
      <c r="C30">
        <v>2</v>
      </c>
      <c r="D30">
        <v>0</v>
      </c>
      <c r="E30" t="s">
        <v>378</v>
      </c>
      <c r="K30">
        <f>Scores_and_Fixtures[[#This Row],[Wk]]</f>
        <v>3</v>
      </c>
      <c r="L30" t="str">
        <f>Scores_and_Fixtures[[#This Row],[Home]]</f>
        <v>Lecce</v>
      </c>
      <c r="M30">
        <f ca="1">IF(ISBLANK(Scores_and_Fixtures[[#This Row],[Home Score]])=FALSE,Scores_and_Fixtures[[#This Row],[Home Score]],_xlfn.BINOM.INV(10000,(VLOOKUP(L30,$AQ$3:$AS$22,2,FALSE)*VLOOKUP(O30,$AQ$3:$AS$22,3,FALSE)*($AS$1/2))/10000,RAND()))</f>
        <v>2</v>
      </c>
      <c r="N30">
        <f ca="1">IF(ISBLANK(Scores_and_Fixtures[[#This Row],[Away Score]])=FALSE,Scores_and_Fixtures[[#This Row],[Away Score]],_xlfn.BINOM.INV(10000,(VLOOKUP(O30,$AQ$3:$AS$22,2,FALSE)*VLOOKUP(L30,$AQ$3:$AS$22,3,FALSE)*($AS$1/2))/10000,RAND()))</f>
        <v>0</v>
      </c>
      <c r="O30" t="str">
        <f>Scores_and_Fixtures[[#This Row],[Away]]</f>
        <v>Salernitana</v>
      </c>
      <c r="V30" t="s">
        <v>367</v>
      </c>
      <c r="W30">
        <f t="shared" si="6"/>
        <v>1.0191185503685503</v>
      </c>
      <c r="X30">
        <f t="shared" si="6"/>
        <v>1.2022420147420148</v>
      </c>
      <c r="AF30" t="s">
        <v>366</v>
      </c>
      <c r="AT30">
        <f>Table_Raw!J6</f>
        <v>28</v>
      </c>
      <c r="AU30">
        <f>Table_Raw!G6/Table_Raw!C6</f>
        <v>1.25</v>
      </c>
      <c r="AV30">
        <f>Table_Raw!H6/Table_Raw!C6</f>
        <v>0.75</v>
      </c>
      <c r="AW30">
        <f>Table_Raw!L6/Table_Raw!C6</f>
        <v>1.2124999999999999</v>
      </c>
      <c r="AX30">
        <f>Table_Raw!M6/Table_Raw!C6</f>
        <v>0.9</v>
      </c>
      <c r="AY30">
        <f>'Attacking Stats'!D5</f>
        <v>0.5</v>
      </c>
      <c r="AZ30" s="25">
        <f>'Attacking Stats'!J5</f>
        <v>0.04</v>
      </c>
      <c r="BA30">
        <f>'Passing Stats'!C5/90</f>
        <v>56.81111111111111</v>
      </c>
      <c r="BB30">
        <f>'Goalkeeping Stats'!H5</f>
        <v>68.7</v>
      </c>
      <c r="BC30">
        <f>'Goalkeeping Stats'!F5</f>
        <v>5.1875</v>
      </c>
      <c r="BD30">
        <f>'Defending Stats'!D5</f>
        <v>16.875</v>
      </c>
      <c r="BE30" s="14">
        <f>'Defending Stats'!F5</f>
        <v>0.61481481481481504</v>
      </c>
      <c r="BF30">
        <f>'Defending Stats'!H5</f>
        <v>13.3125</v>
      </c>
      <c r="BG30">
        <f>'Defending Stats'!L5</f>
        <v>20.0625</v>
      </c>
      <c r="BL30" t="s">
        <v>168</v>
      </c>
      <c r="BM30">
        <f>AVERAGE(BM6:BM25)</f>
        <v>1.2791666666666668</v>
      </c>
      <c r="BN30">
        <f>AVERAGE(BN6:BN25)</f>
        <v>1.2240000000000004</v>
      </c>
      <c r="BP30">
        <f t="shared" ref="BP30:BQ30" si="8">AVERAGE(BP6:BP25)</f>
        <v>1.2818749999999999</v>
      </c>
      <c r="BQ30">
        <f t="shared" si="8"/>
        <v>1.2255625000000001</v>
      </c>
      <c r="BV30" s="14">
        <f>1-(1.55/1.509)</f>
        <v>-2.7170311464546071E-2</v>
      </c>
      <c r="BW30" s="14">
        <f>AVERAGE(BW6:BW25)</f>
        <v>-2.9780035732123707E-3</v>
      </c>
    </row>
    <row r="31" spans="1:75" x14ac:dyDescent="0.25">
      <c r="A31">
        <v>3</v>
      </c>
      <c r="B31" t="s">
        <v>365</v>
      </c>
      <c r="C31">
        <v>0</v>
      </c>
      <c r="D31">
        <v>2</v>
      </c>
      <c r="E31" t="s">
        <v>371</v>
      </c>
      <c r="K31">
        <f>Scores_and_Fixtures[[#This Row],[Wk]]</f>
        <v>3</v>
      </c>
      <c r="L31" t="str">
        <f>Scores_and_Fixtures[[#This Row],[Home]]</f>
        <v>Empoli</v>
      </c>
      <c r="M31">
        <f ca="1">IF(ISBLANK(Scores_and_Fixtures[[#This Row],[Home Score]])=FALSE,Scores_and_Fixtures[[#This Row],[Home Score]],_xlfn.BINOM.INV(10000,(VLOOKUP(L31,$AQ$3:$AS$22,2,FALSE)*VLOOKUP(O31,$AQ$3:$AS$22,3,FALSE)*($AS$1/2))/10000,RAND()))</f>
        <v>0</v>
      </c>
      <c r="N31">
        <f ca="1">IF(ISBLANK(Scores_and_Fixtures[[#This Row],[Away Score]])=FALSE,Scores_and_Fixtures[[#This Row],[Away Score]],_xlfn.BINOM.INV(10000,(VLOOKUP(O31,$AQ$3:$AS$22,2,FALSE)*VLOOKUP(L31,$AQ$3:$AS$22,3,FALSE)*($AS$1/2))/10000,RAND()))</f>
        <v>2</v>
      </c>
      <c r="O31" t="str">
        <f>Scores_and_Fixtures[[#This Row],[Away]]</f>
        <v>Juventus</v>
      </c>
      <c r="V31" t="s">
        <v>368</v>
      </c>
      <c r="W31">
        <f t="shared" si="6"/>
        <v>0.83599508599508598</v>
      </c>
      <c r="X31">
        <f t="shared" si="6"/>
        <v>1.0191185503685503</v>
      </c>
      <c r="AF31" t="s">
        <v>367</v>
      </c>
      <c r="AT31">
        <f>Table_Raw!J7</f>
        <v>27</v>
      </c>
      <c r="AU31">
        <f>Table_Raw!G7/Table_Raw!C7</f>
        <v>1.75</v>
      </c>
      <c r="AV31">
        <f>Table_Raw!H7/Table_Raw!C7</f>
        <v>1.1875</v>
      </c>
      <c r="AW31">
        <f>Table_Raw!L7/Table_Raw!C7</f>
        <v>1.7875000000000001</v>
      </c>
      <c r="AX31">
        <f>Table_Raw!M7/Table_Raw!C7</f>
        <v>1.0062500000000001</v>
      </c>
      <c r="AY31">
        <f>'Attacking Stats'!D6</f>
        <v>1.5</v>
      </c>
      <c r="AZ31" s="25">
        <f>'Attacking Stats'!J6</f>
        <v>0.1</v>
      </c>
      <c r="BA31">
        <f>'Passing Stats'!C6/90</f>
        <v>79.599999999999994</v>
      </c>
      <c r="BB31">
        <f>'Goalkeeping Stats'!H6</f>
        <v>80.3</v>
      </c>
      <c r="BC31">
        <f>'Goalkeeping Stats'!F6</f>
        <v>4.125</v>
      </c>
      <c r="BD31">
        <f>'Defending Stats'!D6</f>
        <v>17.1875</v>
      </c>
      <c r="BE31" s="14">
        <f>'Defending Stats'!F6</f>
        <v>0.589090909090909</v>
      </c>
      <c r="BF31">
        <f>'Defending Stats'!H6</f>
        <v>12.9375</v>
      </c>
      <c r="BG31">
        <f>'Defending Stats'!L6</f>
        <v>12.625</v>
      </c>
    </row>
    <row r="32" spans="1:75" x14ac:dyDescent="0.25">
      <c r="A32">
        <v>4</v>
      </c>
      <c r="B32" t="s">
        <v>371</v>
      </c>
      <c r="C32">
        <v>3</v>
      </c>
      <c r="D32">
        <v>1</v>
      </c>
      <c r="E32" t="s">
        <v>372</v>
      </c>
      <c r="K32">
        <f>Scores_and_Fixtures[[#This Row],[Wk]]</f>
        <v>4</v>
      </c>
      <c r="L32" t="str">
        <f>Scores_and_Fixtures[[#This Row],[Home]]</f>
        <v>Juventus</v>
      </c>
      <c r="M32">
        <f ca="1">IF(ISBLANK(Scores_and_Fixtures[[#This Row],[Home Score]])=FALSE,Scores_and_Fixtures[[#This Row],[Home Score]],_xlfn.BINOM.INV(10000,(VLOOKUP(L32,$AQ$3:$AS$22,2,FALSE)*VLOOKUP(O32,$AQ$3:$AS$22,3,FALSE)*($AS$1/2))/10000,RAND()))</f>
        <v>3</v>
      </c>
      <c r="N32">
        <f ca="1">IF(ISBLANK(Scores_and_Fixtures[[#This Row],[Away Score]])=FALSE,Scores_and_Fixtures[[#This Row],[Away Score]],_xlfn.BINOM.INV(10000,(VLOOKUP(O32,$AQ$3:$AS$22,2,FALSE)*VLOOKUP(L32,$AQ$3:$AS$22,3,FALSE)*($AS$1/2))/10000,RAND()))</f>
        <v>1</v>
      </c>
      <c r="O32" t="str">
        <f>Scores_and_Fixtures[[#This Row],[Away]]</f>
        <v>Lazio</v>
      </c>
      <c r="V32" t="s">
        <v>369</v>
      </c>
      <c r="W32">
        <f t="shared" si="6"/>
        <v>0.72612100737100738</v>
      </c>
      <c r="X32">
        <f t="shared" si="6"/>
        <v>1.0923679361179359</v>
      </c>
      <c r="AF32" t="s">
        <v>368</v>
      </c>
      <c r="AT32">
        <f>Table_Raw!J8</f>
        <v>27</v>
      </c>
      <c r="AU32">
        <f>Table_Raw!G8/Table_Raw!C8</f>
        <v>1.5625</v>
      </c>
      <c r="AV32">
        <f>Table_Raw!H8/Table_Raw!C8</f>
        <v>1.125</v>
      </c>
      <c r="AW32">
        <f>Table_Raw!L8/Table_Raw!C8</f>
        <v>1.1812499999999999</v>
      </c>
      <c r="AX32">
        <f>Table_Raw!M8/Table_Raw!C8</f>
        <v>1.375</v>
      </c>
      <c r="AY32">
        <f>'Attacking Stats'!D7</f>
        <v>1.3125</v>
      </c>
      <c r="AZ32" s="25">
        <f>'Attacking Stats'!J7</f>
        <v>0.1</v>
      </c>
      <c r="BA32">
        <f>'Passing Stats'!C7/90</f>
        <v>70.855555555555554</v>
      </c>
      <c r="BB32">
        <f>'Goalkeeping Stats'!H7</f>
        <v>69.5</v>
      </c>
      <c r="BC32">
        <f>'Goalkeeping Stats'!F7</f>
        <v>5.125</v>
      </c>
      <c r="BD32">
        <f>'Defending Stats'!D7</f>
        <v>15.1875</v>
      </c>
      <c r="BE32" s="14">
        <f>'Defending Stats'!F7</f>
        <v>0.60493827160493796</v>
      </c>
      <c r="BF32">
        <f>'Defending Stats'!H7</f>
        <v>12.75</v>
      </c>
      <c r="BG32">
        <f>'Defending Stats'!L7</f>
        <v>21.125</v>
      </c>
    </row>
    <row r="33" spans="1:59" x14ac:dyDescent="0.25">
      <c r="A33">
        <v>4</v>
      </c>
      <c r="B33" t="s">
        <v>370</v>
      </c>
      <c r="C33">
        <v>5</v>
      </c>
      <c r="D33">
        <v>1</v>
      </c>
      <c r="E33" t="s">
        <v>374</v>
      </c>
      <c r="K33">
        <f>Scores_and_Fixtures[[#This Row],[Wk]]</f>
        <v>4</v>
      </c>
      <c r="L33" t="str">
        <f>Scores_and_Fixtures[[#This Row],[Home]]</f>
        <v>Inter</v>
      </c>
      <c r="M33">
        <f ca="1">IF(ISBLANK(Scores_and_Fixtures[[#This Row],[Home Score]])=FALSE,Scores_and_Fixtures[[#This Row],[Home Score]],_xlfn.BINOM.INV(10000,(VLOOKUP(L33,$AQ$3:$AS$22,2,FALSE)*VLOOKUP(O33,$AQ$3:$AS$22,3,FALSE)*($AS$1/2))/10000,RAND()))</f>
        <v>5</v>
      </c>
      <c r="N33">
        <f ca="1">IF(ISBLANK(Scores_and_Fixtures[[#This Row],[Away Score]])=FALSE,Scores_and_Fixtures[[#This Row],[Away Score]],_xlfn.BINOM.INV(10000,(VLOOKUP(O33,$AQ$3:$AS$22,2,FALSE)*VLOOKUP(L33,$AQ$3:$AS$22,3,FALSE)*($AS$1/2))/10000,RAND()))</f>
        <v>1</v>
      </c>
      <c r="O33" t="str">
        <f>Scores_and_Fixtures[[#This Row],[Away]]</f>
        <v>Milan</v>
      </c>
      <c r="V33" t="s">
        <v>370</v>
      </c>
      <c r="W33">
        <f t="shared" si="6"/>
        <v>1.6783630221130221</v>
      </c>
      <c r="X33">
        <f t="shared" si="6"/>
        <v>0.50637285012285016</v>
      </c>
      <c r="AF33" t="s">
        <v>369</v>
      </c>
      <c r="AT33">
        <f>Table_Raw!J9</f>
        <v>25</v>
      </c>
      <c r="AU33">
        <f>Table_Raw!G9/Table_Raw!C9</f>
        <v>1.75</v>
      </c>
      <c r="AV33">
        <f>Table_Raw!H9/Table_Raw!C9</f>
        <v>1.1875</v>
      </c>
      <c r="AW33">
        <f>Table_Raw!L9/Table_Raw!C9</f>
        <v>1.35</v>
      </c>
      <c r="AX33">
        <f>Table_Raw!M9/Table_Raw!C9</f>
        <v>0.90625</v>
      </c>
      <c r="AY33">
        <f>'Attacking Stats'!D8</f>
        <v>1</v>
      </c>
      <c r="AZ33" s="25">
        <f>'Attacking Stats'!J8</f>
        <v>0.1</v>
      </c>
      <c r="BA33">
        <f>'Passing Stats'!C8/90</f>
        <v>52.711111111111109</v>
      </c>
      <c r="BB33">
        <f>'Goalkeeping Stats'!H8</f>
        <v>62.3</v>
      </c>
      <c r="BC33">
        <f>'Goalkeeping Stats'!F8</f>
        <v>3.3125</v>
      </c>
      <c r="BD33">
        <f>'Defending Stats'!D8</f>
        <v>17</v>
      </c>
      <c r="BE33" s="14">
        <f>'Defending Stats'!F8</f>
        <v>0.55882352941176505</v>
      </c>
      <c r="BF33">
        <f>'Defending Stats'!H8</f>
        <v>12.0625</v>
      </c>
      <c r="BG33">
        <f>'Defending Stats'!L8</f>
        <v>19.4375</v>
      </c>
    </row>
    <row r="34" spans="1:59" x14ac:dyDescent="0.25">
      <c r="A34">
        <v>4</v>
      </c>
      <c r="B34" t="s">
        <v>368</v>
      </c>
      <c r="C34">
        <v>2</v>
      </c>
      <c r="D34">
        <v>2</v>
      </c>
      <c r="E34" t="s">
        <v>376</v>
      </c>
      <c r="K34">
        <f>Scores_and_Fixtures[[#This Row],[Wk]]</f>
        <v>4</v>
      </c>
      <c r="L34" t="str">
        <f>Scores_and_Fixtures[[#This Row],[Home]]</f>
        <v>Genoa</v>
      </c>
      <c r="M34">
        <f ca="1">IF(ISBLANK(Scores_and_Fixtures[[#This Row],[Home Score]])=FALSE,Scores_and_Fixtures[[#This Row],[Home Score]],_xlfn.BINOM.INV(10000,(VLOOKUP(L34,$AQ$3:$AS$22,2,FALSE)*VLOOKUP(O34,$AQ$3:$AS$22,3,FALSE)*($AS$1/2))/10000,RAND()))</f>
        <v>2</v>
      </c>
      <c r="N34">
        <f ca="1">IF(ISBLANK(Scores_and_Fixtures[[#This Row],[Away Score]])=FALSE,Scores_and_Fixtures[[#This Row],[Away Score]],_xlfn.BINOM.INV(10000,(VLOOKUP(O34,$AQ$3:$AS$22,2,FALSE)*VLOOKUP(L34,$AQ$3:$AS$22,3,FALSE)*($AS$1/2))/10000,RAND()))</f>
        <v>2</v>
      </c>
      <c r="O34" t="str">
        <f>Scores_and_Fixtures[[#This Row],[Away]]</f>
        <v>Napoli</v>
      </c>
      <c r="V34" t="s">
        <v>371</v>
      </c>
      <c r="W34">
        <f t="shared" si="6"/>
        <v>1.1289926289926289</v>
      </c>
      <c r="X34">
        <f t="shared" si="6"/>
        <v>0.61624692874692877</v>
      </c>
      <c r="AF34" t="s">
        <v>370</v>
      </c>
      <c r="AT34">
        <f>Table_Raw!J10</f>
        <v>23</v>
      </c>
      <c r="AU34">
        <f>Table_Raw!G10/Table_Raw!C10</f>
        <v>1.6</v>
      </c>
      <c r="AV34">
        <f>Table_Raw!H10/Table_Raw!C10</f>
        <v>1.2</v>
      </c>
      <c r="AW34">
        <f>Table_Raw!L10/Table_Raw!C10</f>
        <v>1.3</v>
      </c>
      <c r="AX34">
        <f>Table_Raw!M10/Table_Raw!C10</f>
        <v>0.9933333333333334</v>
      </c>
      <c r="AY34">
        <f>'Attacking Stats'!D9</f>
        <v>0.8125</v>
      </c>
      <c r="AZ34" s="25">
        <f>'Attacking Stats'!J9</f>
        <v>7.0000000000000007E-2</v>
      </c>
      <c r="BA34">
        <f>'Passing Stats'!C9/90</f>
        <v>51.033333333333331</v>
      </c>
      <c r="BB34">
        <f>'Goalkeeping Stats'!H9</f>
        <v>71.400000000000006</v>
      </c>
      <c r="BC34">
        <f>'Goalkeeping Stats'!F9</f>
        <v>4.8125</v>
      </c>
      <c r="BD34">
        <f>'Defending Stats'!D9</f>
        <v>15.5625</v>
      </c>
      <c r="BE34" s="14">
        <f>'Defending Stats'!F9</f>
        <v>0.61847389558232901</v>
      </c>
      <c r="BF34">
        <f>'Defending Stats'!H9</f>
        <v>9.9375</v>
      </c>
      <c r="BG34">
        <f>'Defending Stats'!L9</f>
        <v>20.25</v>
      </c>
    </row>
    <row r="35" spans="1:59" x14ac:dyDescent="0.25">
      <c r="A35">
        <v>4</v>
      </c>
      <c r="B35" t="s">
        <v>364</v>
      </c>
      <c r="C35">
        <v>0</v>
      </c>
      <c r="D35">
        <v>0</v>
      </c>
      <c r="E35" t="s">
        <v>381</v>
      </c>
      <c r="K35">
        <f>Scores_and_Fixtures[[#This Row],[Wk]]</f>
        <v>4</v>
      </c>
      <c r="L35" t="str">
        <f>Scores_and_Fixtures[[#This Row],[Home]]</f>
        <v>Cagliari</v>
      </c>
      <c r="M35">
        <f ca="1">IF(ISBLANK(Scores_and_Fixtures[[#This Row],[Home Score]])=FALSE,Scores_and_Fixtures[[#This Row],[Home Score]],_xlfn.BINOM.INV(10000,(VLOOKUP(L35,$AQ$3:$AS$22,2,FALSE)*VLOOKUP(O35,$AQ$3:$AS$22,3,FALSE)*($AS$1/2))/10000,RAND()))</f>
        <v>0</v>
      </c>
      <c r="N35">
        <f ca="1">IF(ISBLANK(Scores_and_Fixtures[[#This Row],[Away Score]])=FALSE,Scores_and_Fixtures[[#This Row],[Away Score]],_xlfn.BINOM.INV(10000,(VLOOKUP(O35,$AQ$3:$AS$22,2,FALSE)*VLOOKUP(L35,$AQ$3:$AS$22,3,FALSE)*($AS$1/2))/10000,RAND()))</f>
        <v>0</v>
      </c>
      <c r="O35" t="str">
        <f>Scores_and_Fixtures[[#This Row],[Away]]</f>
        <v>Udinese</v>
      </c>
      <c r="V35" t="s">
        <v>372</v>
      </c>
      <c r="W35">
        <f t="shared" si="6"/>
        <v>0.83599508599508598</v>
      </c>
      <c r="X35">
        <f t="shared" si="6"/>
        <v>0.90924447174447176</v>
      </c>
      <c r="AF35" t="s">
        <v>371</v>
      </c>
      <c r="AT35">
        <f>Table_Raw!J11</f>
        <v>23</v>
      </c>
      <c r="AU35">
        <f>Table_Raw!G11/Table_Raw!C11</f>
        <v>0.875</v>
      </c>
      <c r="AV35">
        <f>Table_Raw!H11/Table_Raw!C11</f>
        <v>1</v>
      </c>
      <c r="AW35">
        <f>Table_Raw!L11/Table_Raw!C11</f>
        <v>1.0062500000000001</v>
      </c>
      <c r="AX35">
        <f>Table_Raw!M11/Table_Raw!C11</f>
        <v>1.0125</v>
      </c>
      <c r="AY35">
        <f>'Attacking Stats'!D10</f>
        <v>2.4375</v>
      </c>
      <c r="AZ35" s="25">
        <f>'Attacking Stats'!J10</f>
        <v>0.13</v>
      </c>
      <c r="BA35">
        <f>'Passing Stats'!C10/90</f>
        <v>87.466666666666669</v>
      </c>
      <c r="BB35">
        <f>'Goalkeeping Stats'!H10</f>
        <v>85.7</v>
      </c>
      <c r="BC35">
        <f>'Goalkeeping Stats'!F10</f>
        <v>2.625</v>
      </c>
      <c r="BD35">
        <f>'Defending Stats'!D10</f>
        <v>16.0625</v>
      </c>
      <c r="BE35" s="14">
        <f>'Defending Stats'!F10</f>
        <v>0.59922178988326802</v>
      </c>
      <c r="BF35">
        <f>'Defending Stats'!H10</f>
        <v>9.5</v>
      </c>
      <c r="BG35">
        <f>'Defending Stats'!L10</f>
        <v>14.1875</v>
      </c>
    </row>
    <row r="36" spans="1:59" x14ac:dyDescent="0.25">
      <c r="A36">
        <v>4</v>
      </c>
      <c r="B36" t="s">
        <v>375</v>
      </c>
      <c r="C36">
        <v>1</v>
      </c>
      <c r="D36">
        <v>1</v>
      </c>
      <c r="E36" t="s">
        <v>373</v>
      </c>
      <c r="K36">
        <f>Scores_and_Fixtures[[#This Row],[Wk]]</f>
        <v>4</v>
      </c>
      <c r="L36" t="str">
        <f>Scores_and_Fixtures[[#This Row],[Home]]</f>
        <v>Monza</v>
      </c>
      <c r="M36">
        <f ca="1">IF(ISBLANK(Scores_and_Fixtures[[#This Row],[Home Score]])=FALSE,Scores_and_Fixtures[[#This Row],[Home Score]],_xlfn.BINOM.INV(10000,(VLOOKUP(L36,$AQ$3:$AS$22,2,FALSE)*VLOOKUP(O36,$AQ$3:$AS$22,3,FALSE)*($AS$1/2))/10000,RAND()))</f>
        <v>1</v>
      </c>
      <c r="N36">
        <f ca="1">IF(ISBLANK(Scores_and_Fixtures[[#This Row],[Away Score]])=FALSE,Scores_and_Fixtures[[#This Row],[Away Score]],_xlfn.BINOM.INV(10000,(VLOOKUP(O36,$AQ$3:$AS$22,2,FALSE)*VLOOKUP(L36,$AQ$3:$AS$22,3,FALSE)*($AS$1/2))/10000,RAND()))</f>
        <v>1</v>
      </c>
      <c r="O36" t="str">
        <f>Scores_and_Fixtures[[#This Row],[Away]]</f>
        <v>Lecce</v>
      </c>
      <c r="V36" t="s">
        <v>373</v>
      </c>
      <c r="W36">
        <f t="shared" si="6"/>
        <v>0.94586916461916459</v>
      </c>
      <c r="X36">
        <f t="shared" si="6"/>
        <v>1.0191185503685503</v>
      </c>
      <c r="AF36" t="s">
        <v>372</v>
      </c>
      <c r="AT36">
        <f>Table_Raw!J12</f>
        <v>21</v>
      </c>
      <c r="AU36">
        <f>Table_Raw!G12/Table_Raw!C12</f>
        <v>1</v>
      </c>
      <c r="AV36">
        <f>Table_Raw!H12/Table_Raw!C12</f>
        <v>1.0625</v>
      </c>
      <c r="AW36">
        <f>Table_Raw!L12/Table_Raw!C12</f>
        <v>1.1125</v>
      </c>
      <c r="AX36">
        <f>Table_Raw!M12/Table_Raw!C12</f>
        <v>1.35625</v>
      </c>
      <c r="AY36">
        <f>'Attacking Stats'!D11</f>
        <v>1.4375</v>
      </c>
      <c r="AZ36" s="25">
        <f>'Attacking Stats'!J11</f>
        <v>0.1</v>
      </c>
      <c r="BA36">
        <f>'Passing Stats'!C11/90</f>
        <v>65.944444444444443</v>
      </c>
      <c r="BB36">
        <f>'Goalkeeping Stats'!H11</f>
        <v>75.599999999999994</v>
      </c>
      <c r="BC36">
        <f>'Goalkeeping Stats'!F11</f>
        <v>2.5625</v>
      </c>
      <c r="BD36">
        <f>'Defending Stats'!D11</f>
        <v>14.375</v>
      </c>
      <c r="BE36" s="14">
        <f>'Defending Stats'!F11</f>
        <v>0.647826086956522</v>
      </c>
      <c r="BF36">
        <f>'Defending Stats'!H11</f>
        <v>9.4375</v>
      </c>
      <c r="BG36">
        <f>'Defending Stats'!L11</f>
        <v>22.4375</v>
      </c>
    </row>
    <row r="37" spans="1:59" x14ac:dyDescent="0.25">
      <c r="A37">
        <v>4</v>
      </c>
      <c r="B37" t="s">
        <v>367</v>
      </c>
      <c r="C37">
        <v>4</v>
      </c>
      <c r="D37">
        <v>2</v>
      </c>
      <c r="E37" t="s">
        <v>379</v>
      </c>
      <c r="K37">
        <f>Scores_and_Fixtures[[#This Row],[Wk]]</f>
        <v>4</v>
      </c>
      <c r="L37" t="str">
        <f>Scores_and_Fixtures[[#This Row],[Home]]</f>
        <v>Frosinone</v>
      </c>
      <c r="M37">
        <f ca="1">IF(ISBLANK(Scores_and_Fixtures[[#This Row],[Home Score]])=FALSE,Scores_and_Fixtures[[#This Row],[Home Score]],_xlfn.BINOM.INV(10000,(VLOOKUP(L37,$AQ$3:$AS$22,2,FALSE)*VLOOKUP(O37,$AQ$3:$AS$22,3,FALSE)*($AS$1/2))/10000,RAND()))</f>
        <v>4</v>
      </c>
      <c r="N37">
        <f ca="1">IF(ISBLANK(Scores_and_Fixtures[[#This Row],[Away Score]])=FALSE,Scores_and_Fixtures[[#This Row],[Away Score]],_xlfn.BINOM.INV(10000,(VLOOKUP(O37,$AQ$3:$AS$22,2,FALSE)*VLOOKUP(L37,$AQ$3:$AS$22,3,FALSE)*($AS$1/2))/10000,RAND()))</f>
        <v>2</v>
      </c>
      <c r="O37" t="str">
        <f>Scores_and_Fixtures[[#This Row],[Away]]</f>
        <v>Sassuolo</v>
      </c>
      <c r="V37" t="s">
        <v>374</v>
      </c>
      <c r="W37">
        <f t="shared" si="6"/>
        <v>1.3121160933660934</v>
      </c>
      <c r="X37">
        <f t="shared" si="6"/>
        <v>0.90924447174447176</v>
      </c>
      <c r="AF37" t="s">
        <v>373</v>
      </c>
      <c r="AT37">
        <f>Table_Raw!J13</f>
        <v>21</v>
      </c>
      <c r="AU37">
        <f>Table_Raw!G13/Table_Raw!C13</f>
        <v>1</v>
      </c>
      <c r="AV37">
        <f>Table_Raw!H13/Table_Raw!C13</f>
        <v>1.125</v>
      </c>
      <c r="AW37">
        <f>Table_Raw!L13/Table_Raw!C13</f>
        <v>1.2375</v>
      </c>
      <c r="AX37">
        <f>Table_Raw!M13/Table_Raw!C13</f>
        <v>1.0625</v>
      </c>
      <c r="AY37">
        <f>'Attacking Stats'!D12</f>
        <v>0.9375</v>
      </c>
      <c r="AZ37" s="25">
        <f>'Attacking Stats'!J12</f>
        <v>7.0000000000000007E-2</v>
      </c>
      <c r="BA37">
        <f>'Passing Stats'!C12/90</f>
        <v>84.74444444444444</v>
      </c>
      <c r="BB37">
        <f>'Goalkeeping Stats'!H12</f>
        <v>70.5</v>
      </c>
      <c r="BC37">
        <f>'Goalkeeping Stats'!F12</f>
        <v>3.8125</v>
      </c>
      <c r="BD37">
        <f>'Defending Stats'!D12</f>
        <v>14.8125</v>
      </c>
      <c r="BE37" s="14">
        <f>'Defending Stats'!F12</f>
        <v>0.62869198312236296</v>
      </c>
      <c r="BF37">
        <f>'Defending Stats'!H12</f>
        <v>11.375</v>
      </c>
      <c r="BG37">
        <f>'Defending Stats'!L12</f>
        <v>15.875</v>
      </c>
    </row>
    <row r="38" spans="1:59" x14ac:dyDescent="0.25">
      <c r="A38">
        <v>4</v>
      </c>
      <c r="B38" t="s">
        <v>366</v>
      </c>
      <c r="C38">
        <v>3</v>
      </c>
      <c r="D38">
        <v>2</v>
      </c>
      <c r="E38" t="s">
        <v>362</v>
      </c>
      <c r="K38">
        <f>Scores_and_Fixtures[[#This Row],[Wk]]</f>
        <v>4</v>
      </c>
      <c r="L38" t="str">
        <f>Scores_and_Fixtures[[#This Row],[Home]]</f>
        <v>Fiorentina</v>
      </c>
      <c r="M38">
        <f ca="1">IF(ISBLANK(Scores_and_Fixtures[[#This Row],[Home Score]])=FALSE,Scores_and_Fixtures[[#This Row],[Home Score]],_xlfn.BINOM.INV(10000,(VLOOKUP(L38,$AQ$3:$AS$22,2,FALSE)*VLOOKUP(O38,$AQ$3:$AS$22,3,FALSE)*($AS$1/2))/10000,RAND()))</f>
        <v>3</v>
      </c>
      <c r="N38">
        <f ca="1">IF(ISBLANK(Scores_and_Fixtures[[#This Row],[Away Score]])=FALSE,Scores_and_Fixtures[[#This Row],[Away Score]],_xlfn.BINOM.INV(10000,(VLOOKUP(O38,$AQ$3:$AS$22,2,FALSE)*VLOOKUP(L38,$AQ$3:$AS$22,3,FALSE)*($AS$1/2))/10000,RAND()))</f>
        <v>2</v>
      </c>
      <c r="O38" t="str">
        <f>Scores_and_Fixtures[[#This Row],[Away]]</f>
        <v>Atalanta</v>
      </c>
      <c r="V38" t="s">
        <v>375</v>
      </c>
      <c r="W38">
        <f t="shared" si="6"/>
        <v>0.83599508599508598</v>
      </c>
      <c r="X38">
        <f t="shared" si="6"/>
        <v>0.87261977886977893</v>
      </c>
      <c r="AF38" t="s">
        <v>374</v>
      </c>
      <c r="AT38">
        <f>Table_Raw!J14</f>
        <v>20</v>
      </c>
      <c r="AU38">
        <f>Table_Raw!G14/Table_Raw!C14</f>
        <v>1.1875</v>
      </c>
      <c r="AV38">
        <f>Table_Raw!H14/Table_Raw!C14</f>
        <v>1.3125</v>
      </c>
      <c r="AW38">
        <f>Table_Raw!L14/Table_Raw!C14</f>
        <v>0.93125000000000002</v>
      </c>
      <c r="AX38">
        <f>Table_Raw!M14/Table_Raw!C14</f>
        <v>1.4875</v>
      </c>
      <c r="AY38">
        <f>'Attacking Stats'!D13</f>
        <v>1.1875</v>
      </c>
      <c r="AZ38" s="25">
        <f>'Attacking Stats'!J13</f>
        <v>0.08</v>
      </c>
      <c r="BA38">
        <f>'Passing Stats'!C13/90</f>
        <v>57.211111111111109</v>
      </c>
      <c r="BB38">
        <f>'Goalkeeping Stats'!H13</f>
        <v>77</v>
      </c>
      <c r="BC38">
        <f>'Goalkeeping Stats'!F13</f>
        <v>4.625</v>
      </c>
      <c r="BD38">
        <f>'Defending Stats'!D13</f>
        <v>16.5625</v>
      </c>
      <c r="BE38" s="14">
        <f>'Defending Stats'!F13</f>
        <v>0.63773584905660397</v>
      </c>
      <c r="BF38">
        <f>'Defending Stats'!H13</f>
        <v>12.375</v>
      </c>
      <c r="BG38">
        <f>'Defending Stats'!L13</f>
        <v>18.5</v>
      </c>
    </row>
    <row r="39" spans="1:59" x14ac:dyDescent="0.25">
      <c r="A39">
        <v>4</v>
      </c>
      <c r="B39" t="s">
        <v>377</v>
      </c>
      <c r="C39">
        <v>7</v>
      </c>
      <c r="D39">
        <v>0</v>
      </c>
      <c r="E39" t="s">
        <v>365</v>
      </c>
      <c r="K39">
        <f>Scores_and_Fixtures[[#This Row],[Wk]]</f>
        <v>4</v>
      </c>
      <c r="L39" t="str">
        <f>Scores_and_Fixtures[[#This Row],[Home]]</f>
        <v>Roma</v>
      </c>
      <c r="M39">
        <f ca="1">IF(ISBLANK(Scores_and_Fixtures[[#This Row],[Home Score]])=FALSE,Scores_and_Fixtures[[#This Row],[Home Score]],_xlfn.BINOM.INV(10000,(VLOOKUP(L39,$AQ$3:$AS$22,2,FALSE)*VLOOKUP(O39,$AQ$3:$AS$22,3,FALSE)*($AS$1/2))/10000,RAND()))</f>
        <v>7</v>
      </c>
      <c r="N39">
        <f ca="1">IF(ISBLANK(Scores_and_Fixtures[[#This Row],[Away Score]])=FALSE,Scores_and_Fixtures[[#This Row],[Away Score]],_xlfn.BINOM.INV(10000,(VLOOKUP(O39,$AQ$3:$AS$22,2,FALSE)*VLOOKUP(L39,$AQ$3:$AS$22,3,FALSE)*($AS$1/2))/10000,RAND()))</f>
        <v>0</v>
      </c>
      <c r="O39" t="str">
        <f>Scores_and_Fixtures[[#This Row],[Away]]</f>
        <v>Empoli</v>
      </c>
      <c r="V39" t="s">
        <v>376</v>
      </c>
      <c r="W39">
        <f t="shared" si="6"/>
        <v>1.2754914004914004</v>
      </c>
      <c r="X39">
        <f t="shared" si="6"/>
        <v>0.94586916461916459</v>
      </c>
      <c r="AF39" t="s">
        <v>375</v>
      </c>
      <c r="AT39">
        <f>Table_Raw!J15</f>
        <v>19</v>
      </c>
      <c r="AU39">
        <f>Table_Raw!G15/Table_Raw!C15</f>
        <v>1.3125</v>
      </c>
      <c r="AV39">
        <f>Table_Raw!H15/Table_Raw!C15</f>
        <v>1.625</v>
      </c>
      <c r="AW39">
        <f>Table_Raw!L15/Table_Raw!C15</f>
        <v>1.1625000000000001</v>
      </c>
      <c r="AX39">
        <f>Table_Raw!M15/Table_Raw!C15</f>
        <v>1.48125</v>
      </c>
      <c r="AY39">
        <f>'Attacking Stats'!D14</f>
        <v>1.8125</v>
      </c>
      <c r="AZ39" s="25">
        <f>'Attacking Stats'!J14</f>
        <v>0.13</v>
      </c>
      <c r="BA39">
        <f>'Passing Stats'!C14/90</f>
        <v>79.36666666666666</v>
      </c>
      <c r="BB39">
        <f>'Goalkeeping Stats'!H14</f>
        <v>73.8</v>
      </c>
      <c r="BC39">
        <f>'Goalkeeping Stats'!F14</f>
        <v>3.8125</v>
      </c>
      <c r="BD39">
        <f>'Defending Stats'!D14</f>
        <v>15.6875</v>
      </c>
      <c r="BE39" s="14">
        <f>'Defending Stats'!F14</f>
        <v>0.54980079681274896</v>
      </c>
      <c r="BF39">
        <f>'Defending Stats'!H14</f>
        <v>10.25</v>
      </c>
      <c r="BG39">
        <f>'Defending Stats'!L14</f>
        <v>15.375</v>
      </c>
    </row>
    <row r="40" spans="1:59" x14ac:dyDescent="0.25">
      <c r="A40">
        <v>4</v>
      </c>
      <c r="B40" t="s">
        <v>378</v>
      </c>
      <c r="C40">
        <v>0</v>
      </c>
      <c r="D40">
        <v>3</v>
      </c>
      <c r="E40" t="s">
        <v>380</v>
      </c>
      <c r="K40">
        <f>Scores_and_Fixtures[[#This Row],[Wk]]</f>
        <v>4</v>
      </c>
      <c r="L40" t="str">
        <f>Scores_and_Fixtures[[#This Row],[Home]]</f>
        <v>Salernitana</v>
      </c>
      <c r="M40">
        <f ca="1">IF(ISBLANK(Scores_and_Fixtures[[#This Row],[Home Score]])=FALSE,Scores_and_Fixtures[[#This Row],[Home Score]],_xlfn.BINOM.INV(10000,(VLOOKUP(L40,$AQ$3:$AS$22,2,FALSE)*VLOOKUP(O40,$AQ$3:$AS$22,3,FALSE)*($AS$1/2))/10000,RAND()))</f>
        <v>0</v>
      </c>
      <c r="N40">
        <f ca="1">IF(ISBLANK(Scores_and_Fixtures[[#This Row],[Away Score]])=FALSE,Scores_and_Fixtures[[#This Row],[Away Score]],_xlfn.BINOM.INV(10000,(VLOOKUP(O40,$AQ$3:$AS$22,2,FALSE)*VLOOKUP(L40,$AQ$3:$AS$22,3,FALSE)*($AS$1/2))/10000,RAND()))</f>
        <v>3</v>
      </c>
      <c r="O40" t="str">
        <f>Scores_and_Fixtures[[#This Row],[Away]]</f>
        <v>Torino</v>
      </c>
      <c r="V40" t="s">
        <v>377</v>
      </c>
      <c r="W40">
        <f t="shared" si="6"/>
        <v>1.2754914004914004</v>
      </c>
      <c r="X40">
        <f t="shared" si="6"/>
        <v>0.94586916461916459</v>
      </c>
      <c r="AF40" t="s">
        <v>376</v>
      </c>
      <c r="AT40">
        <f>Table_Raw!J16</f>
        <v>16</v>
      </c>
      <c r="AU40">
        <f>Table_Raw!G16/Table_Raw!C16</f>
        <v>1</v>
      </c>
      <c r="AV40">
        <f>Table_Raw!H16/Table_Raw!C16</f>
        <v>1.3125</v>
      </c>
      <c r="AW40">
        <f>Table_Raw!L16/Table_Raw!C16</f>
        <v>0.84375</v>
      </c>
      <c r="AX40">
        <f>Table_Raw!M16/Table_Raw!C16</f>
        <v>0.90625</v>
      </c>
      <c r="AY40">
        <f>'Attacking Stats'!D15</f>
        <v>1</v>
      </c>
      <c r="AZ40" s="25">
        <f>'Attacking Stats'!J15</f>
        <v>7.0000000000000007E-2</v>
      </c>
      <c r="BA40">
        <f>'Passing Stats'!C15/90</f>
        <v>83.8</v>
      </c>
      <c r="BB40">
        <f>'Goalkeeping Stats'!H15</f>
        <v>80.5</v>
      </c>
      <c r="BC40">
        <f>'Goalkeeping Stats'!F15</f>
        <v>4.8125</v>
      </c>
      <c r="BD40">
        <f>'Defending Stats'!D15</f>
        <v>16</v>
      </c>
      <c r="BE40" s="14">
        <f>'Defending Stats'!F15</f>
        <v>0.53515625</v>
      </c>
      <c r="BF40">
        <f>'Defending Stats'!H15</f>
        <v>10.0625</v>
      </c>
      <c r="BG40">
        <f>'Defending Stats'!L15</f>
        <v>15.75</v>
      </c>
    </row>
    <row r="41" spans="1:59" x14ac:dyDescent="0.25">
      <c r="A41">
        <v>4</v>
      </c>
      <c r="B41" t="s">
        <v>369</v>
      </c>
      <c r="C41">
        <v>0</v>
      </c>
      <c r="D41">
        <v>0</v>
      </c>
      <c r="E41" t="s">
        <v>363</v>
      </c>
      <c r="K41">
        <f>Scores_and_Fixtures[[#This Row],[Wk]]</f>
        <v>4</v>
      </c>
      <c r="L41" t="str">
        <f>Scores_and_Fixtures[[#This Row],[Home]]</f>
        <v>Hellas Verona</v>
      </c>
      <c r="M41">
        <f ca="1">IF(ISBLANK(Scores_and_Fixtures[[#This Row],[Home Score]])=FALSE,Scores_and_Fixtures[[#This Row],[Home Score]],_xlfn.BINOM.INV(10000,(VLOOKUP(L41,$AQ$3:$AS$22,2,FALSE)*VLOOKUP(O41,$AQ$3:$AS$22,3,FALSE)*($AS$1/2))/10000,RAND()))</f>
        <v>0</v>
      </c>
      <c r="N41">
        <f ca="1">IF(ISBLANK(Scores_and_Fixtures[[#This Row],[Away Score]])=FALSE,Scores_and_Fixtures[[#This Row],[Away Score]],_xlfn.BINOM.INV(10000,(VLOOKUP(O41,$AQ$3:$AS$22,2,FALSE)*VLOOKUP(L41,$AQ$3:$AS$22,3,FALSE)*($AS$1/2))/10000,RAND()))</f>
        <v>0</v>
      </c>
      <c r="O41" t="str">
        <f>Scores_and_Fixtures[[#This Row],[Away]]</f>
        <v>Bologna</v>
      </c>
      <c r="V41" t="s">
        <v>378</v>
      </c>
      <c r="W41">
        <f t="shared" si="6"/>
        <v>0.67972972972972967</v>
      </c>
      <c r="X41">
        <f t="shared" si="6"/>
        <v>1.421990171990172</v>
      </c>
      <c r="AF41" t="s">
        <v>377</v>
      </c>
      <c r="AT41">
        <f>Table_Raw!J17</f>
        <v>16</v>
      </c>
      <c r="AU41">
        <f>Table_Raw!G17/Table_Raw!C17</f>
        <v>1.5</v>
      </c>
      <c r="AV41">
        <f>Table_Raw!H17/Table_Raw!C17</f>
        <v>1.875</v>
      </c>
      <c r="AW41">
        <f>Table_Raw!L17/Table_Raw!C17</f>
        <v>1.3</v>
      </c>
      <c r="AX41">
        <f>Table_Raw!M17/Table_Raw!C17</f>
        <v>1.66875</v>
      </c>
      <c r="AY41">
        <f>'Attacking Stats'!D16</f>
        <v>1.75</v>
      </c>
      <c r="AZ41" s="25">
        <f>'Attacking Stats'!J16</f>
        <v>0.09</v>
      </c>
      <c r="BA41">
        <f>'Passing Stats'!C16/90</f>
        <v>88.7</v>
      </c>
      <c r="BB41">
        <f>'Goalkeeping Stats'!H16</f>
        <v>66.7</v>
      </c>
      <c r="BC41">
        <f>'Goalkeeping Stats'!F16</f>
        <v>3.375</v>
      </c>
      <c r="BD41">
        <f>'Defending Stats'!D16</f>
        <v>17.0625</v>
      </c>
      <c r="BE41" s="14">
        <f>'Defending Stats'!F16</f>
        <v>0.57509157509157505</v>
      </c>
      <c r="BF41">
        <f>'Defending Stats'!H16</f>
        <v>8.9375</v>
      </c>
      <c r="BG41">
        <f>'Defending Stats'!L16</f>
        <v>15.25</v>
      </c>
    </row>
    <row r="42" spans="1:59" x14ac:dyDescent="0.25">
      <c r="A42">
        <v>5</v>
      </c>
      <c r="B42" t="s">
        <v>378</v>
      </c>
      <c r="C42">
        <v>1</v>
      </c>
      <c r="D42">
        <v>1</v>
      </c>
      <c r="E42" t="s">
        <v>367</v>
      </c>
      <c r="K42">
        <f>Scores_and_Fixtures[[#This Row],[Wk]]</f>
        <v>5</v>
      </c>
      <c r="L42" t="str">
        <f>Scores_and_Fixtures[[#This Row],[Home]]</f>
        <v>Salernitana</v>
      </c>
      <c r="M42">
        <f ca="1">IF(ISBLANK(Scores_and_Fixtures[[#This Row],[Home Score]])=FALSE,Scores_and_Fixtures[[#This Row],[Home Score]],_xlfn.BINOM.INV(10000,(VLOOKUP(L42,$AQ$3:$AS$22,2,FALSE)*VLOOKUP(O42,$AQ$3:$AS$22,3,FALSE)*($AS$1/2))/10000,RAND()))</f>
        <v>1</v>
      </c>
      <c r="N42">
        <f ca="1">IF(ISBLANK(Scores_and_Fixtures[[#This Row],[Away Score]])=FALSE,Scores_and_Fixtures[[#This Row],[Away Score]],_xlfn.BINOM.INV(10000,(VLOOKUP(O42,$AQ$3:$AS$22,2,FALSE)*VLOOKUP(L42,$AQ$3:$AS$22,3,FALSE)*($AS$1/2))/10000,RAND()))</f>
        <v>1</v>
      </c>
      <c r="O42" t="str">
        <f>Scores_and_Fixtures[[#This Row],[Away]]</f>
        <v>Frosinone</v>
      </c>
      <c r="V42" t="s">
        <v>379</v>
      </c>
      <c r="W42">
        <f t="shared" si="6"/>
        <v>1.1289926289926289</v>
      </c>
      <c r="X42">
        <f t="shared" si="6"/>
        <v>1.3487407862407861</v>
      </c>
      <c r="AF42" t="s">
        <v>378</v>
      </c>
      <c r="AT42">
        <f>Table_Raw!J18</f>
        <v>13</v>
      </c>
      <c r="AU42">
        <f>Table_Raw!G18/Table_Raw!C18</f>
        <v>1</v>
      </c>
      <c r="AV42">
        <f>Table_Raw!H18/Table_Raw!C18</f>
        <v>1.8125</v>
      </c>
      <c r="AW42">
        <f>Table_Raw!L18/Table_Raw!C18</f>
        <v>1.125</v>
      </c>
      <c r="AX42">
        <f>Table_Raw!M18/Table_Raw!C18</f>
        <v>1.5062500000000001</v>
      </c>
      <c r="AY42">
        <f>'Attacking Stats'!D17</f>
        <v>1.6875</v>
      </c>
      <c r="AZ42" s="25">
        <f>'Attacking Stats'!J17</f>
        <v>0.13</v>
      </c>
      <c r="BA42">
        <f>'Passing Stats'!C17/90</f>
        <v>76.355555555555554</v>
      </c>
      <c r="BB42">
        <f>'Goalkeeping Stats'!H17</f>
        <v>64.599999999999994</v>
      </c>
      <c r="BC42">
        <f>'Goalkeeping Stats'!F17</f>
        <v>3</v>
      </c>
      <c r="BD42">
        <f>'Defending Stats'!D17</f>
        <v>17.125</v>
      </c>
      <c r="BE42" s="14">
        <f>'Defending Stats'!F17</f>
        <v>0.57664233576642299</v>
      </c>
      <c r="BF42">
        <f>'Defending Stats'!H17</f>
        <v>9.1875</v>
      </c>
      <c r="BG42">
        <f>'Defending Stats'!L17</f>
        <v>14.5</v>
      </c>
    </row>
    <row r="43" spans="1:59" x14ac:dyDescent="0.25">
      <c r="A43">
        <v>5</v>
      </c>
      <c r="B43" t="s">
        <v>373</v>
      </c>
      <c r="C43">
        <v>1</v>
      </c>
      <c r="D43">
        <v>0</v>
      </c>
      <c r="E43" t="s">
        <v>368</v>
      </c>
      <c r="K43">
        <f>Scores_and_Fixtures[[#This Row],[Wk]]</f>
        <v>5</v>
      </c>
      <c r="L43" t="str">
        <f>Scores_and_Fixtures[[#This Row],[Home]]</f>
        <v>Lecce</v>
      </c>
      <c r="M43">
        <f ca="1">IF(ISBLANK(Scores_and_Fixtures[[#This Row],[Home Score]])=FALSE,Scores_and_Fixtures[[#This Row],[Home Score]],_xlfn.BINOM.INV(10000,(VLOOKUP(L43,$AQ$3:$AS$22,2,FALSE)*VLOOKUP(O43,$AQ$3:$AS$22,3,FALSE)*($AS$1/2))/10000,RAND()))</f>
        <v>1</v>
      </c>
      <c r="N43">
        <f ca="1">IF(ISBLANK(Scores_and_Fixtures[[#This Row],[Away Score]])=FALSE,Scores_and_Fixtures[[#This Row],[Away Score]],_xlfn.BINOM.INV(10000,(VLOOKUP(O43,$AQ$3:$AS$22,2,FALSE)*VLOOKUP(L43,$AQ$3:$AS$22,3,FALSE)*($AS$1/2))/10000,RAND()))</f>
        <v>0</v>
      </c>
      <c r="O43" t="str">
        <f>Scores_and_Fixtures[[#This Row],[Away]]</f>
        <v>Genoa</v>
      </c>
      <c r="V43" t="s">
        <v>380</v>
      </c>
      <c r="W43">
        <f t="shared" si="6"/>
        <v>0.76274570024570021</v>
      </c>
      <c r="X43">
        <f t="shared" si="6"/>
        <v>0.83599508599508598</v>
      </c>
      <c r="AF43" t="s">
        <v>379</v>
      </c>
      <c r="AT43">
        <f>Table_Raw!J19</f>
        <v>13</v>
      </c>
      <c r="AU43">
        <f>Table_Raw!G19/Table_Raw!C19</f>
        <v>0.875</v>
      </c>
      <c r="AV43">
        <f>Table_Raw!H19/Table_Raw!C19</f>
        <v>1.6875</v>
      </c>
      <c r="AW43">
        <f>Table_Raw!L19/Table_Raw!C19</f>
        <v>1.2</v>
      </c>
      <c r="AX43">
        <f>Table_Raw!M19/Table_Raw!C19</f>
        <v>1.4750000000000001</v>
      </c>
      <c r="AY43">
        <f>'Attacking Stats'!D18</f>
        <v>0.75</v>
      </c>
      <c r="AZ43" s="25">
        <f>'Attacking Stats'!J18</f>
        <v>0.06</v>
      </c>
      <c r="BA43">
        <f>'Passing Stats'!C18/90</f>
        <v>56.711111111111109</v>
      </c>
      <c r="BB43">
        <f>'Goalkeeping Stats'!H18</f>
        <v>69.900000000000006</v>
      </c>
      <c r="BC43">
        <f>'Goalkeeping Stats'!F18</f>
        <v>5.5333333333333332</v>
      </c>
      <c r="BD43">
        <f>'Defending Stats'!D18</f>
        <v>15.5625</v>
      </c>
      <c r="BE43" s="14">
        <f>'Defending Stats'!F18</f>
        <v>0.59437751004016104</v>
      </c>
      <c r="BF43">
        <f>'Defending Stats'!H18</f>
        <v>10.5</v>
      </c>
      <c r="BG43">
        <f>'Defending Stats'!L18</f>
        <v>19.25</v>
      </c>
    </row>
    <row r="44" spans="1:59" x14ac:dyDescent="0.25">
      <c r="A44">
        <v>5</v>
      </c>
      <c r="B44" t="s">
        <v>374</v>
      </c>
      <c r="C44">
        <v>1</v>
      </c>
      <c r="D44">
        <v>0</v>
      </c>
      <c r="E44" t="s">
        <v>369</v>
      </c>
      <c r="K44">
        <f>Scores_and_Fixtures[[#This Row],[Wk]]</f>
        <v>5</v>
      </c>
      <c r="L44" t="str">
        <f>Scores_and_Fixtures[[#This Row],[Home]]</f>
        <v>Milan</v>
      </c>
      <c r="M44">
        <f ca="1">IF(ISBLANK(Scores_and_Fixtures[[#This Row],[Home Score]])=FALSE,Scores_and_Fixtures[[#This Row],[Home Score]],_xlfn.BINOM.INV(10000,(VLOOKUP(L44,$AQ$3:$AS$22,2,FALSE)*VLOOKUP(O44,$AQ$3:$AS$22,3,FALSE)*($AS$1/2))/10000,RAND()))</f>
        <v>1</v>
      </c>
      <c r="N44">
        <f ca="1">IF(ISBLANK(Scores_and_Fixtures[[#This Row],[Away Score]])=FALSE,Scores_and_Fixtures[[#This Row],[Away Score]],_xlfn.BINOM.INV(10000,(VLOOKUP(O44,$AQ$3:$AS$22,2,FALSE)*VLOOKUP(L44,$AQ$3:$AS$22,3,FALSE)*($AS$1/2))/10000,RAND()))</f>
        <v>0</v>
      </c>
      <c r="O44" t="str">
        <f>Scores_and_Fixtures[[#This Row],[Away]]</f>
        <v>Hellas Verona</v>
      </c>
      <c r="V44" t="s">
        <v>381</v>
      </c>
      <c r="W44">
        <f t="shared" si="6"/>
        <v>0.76274570024570021</v>
      </c>
      <c r="X44">
        <f t="shared" si="6"/>
        <v>1.2388667076167077</v>
      </c>
      <c r="AF44" t="s">
        <v>380</v>
      </c>
      <c r="AT44">
        <f>Table_Raw!J20</f>
        <v>12</v>
      </c>
      <c r="AU44">
        <f>Table_Raw!G20/Table_Raw!C20</f>
        <v>0.625</v>
      </c>
      <c r="AV44">
        <f>Table_Raw!H20/Table_Raw!C20</f>
        <v>1.75</v>
      </c>
      <c r="AW44">
        <f>Table_Raw!L20/Table_Raw!C20</f>
        <v>0.98124999999999996</v>
      </c>
      <c r="AX44">
        <f>Table_Raw!M20/Table_Raw!C20</f>
        <v>1.4</v>
      </c>
      <c r="AY44">
        <f>'Attacking Stats'!D19</f>
        <v>1.4375</v>
      </c>
      <c r="AZ44" s="25">
        <f>'Attacking Stats'!J19</f>
        <v>0.08</v>
      </c>
      <c r="BA44">
        <f>'Passing Stats'!C19/90</f>
        <v>62.211111111111109</v>
      </c>
      <c r="BB44">
        <f>'Goalkeeping Stats'!H19</f>
        <v>66.7</v>
      </c>
      <c r="BC44">
        <f>'Goalkeeping Stats'!F19</f>
        <v>4.875</v>
      </c>
      <c r="BD44">
        <f>'Defending Stats'!D19</f>
        <v>12.6875</v>
      </c>
      <c r="BE44" s="14">
        <f>'Defending Stats'!F19</f>
        <v>0.58128078817733997</v>
      </c>
      <c r="BF44">
        <f>'Defending Stats'!H19</f>
        <v>10</v>
      </c>
      <c r="BG44">
        <f>'Defending Stats'!L19</f>
        <v>19.125</v>
      </c>
    </row>
    <row r="45" spans="1:59" x14ac:dyDescent="0.25">
      <c r="A45">
        <v>5</v>
      </c>
      <c r="B45" t="s">
        <v>379</v>
      </c>
      <c r="C45">
        <v>4</v>
      </c>
      <c r="D45">
        <v>2</v>
      </c>
      <c r="E45" t="s">
        <v>371</v>
      </c>
      <c r="K45">
        <f>Scores_and_Fixtures[[#This Row],[Wk]]</f>
        <v>5</v>
      </c>
      <c r="L45" t="str">
        <f>Scores_and_Fixtures[[#This Row],[Home]]</f>
        <v>Sassuolo</v>
      </c>
      <c r="M45">
        <f ca="1">IF(ISBLANK(Scores_and_Fixtures[[#This Row],[Home Score]])=FALSE,Scores_and_Fixtures[[#This Row],[Home Score]],_xlfn.BINOM.INV(10000,(VLOOKUP(L45,$AQ$3:$AS$22,2,FALSE)*VLOOKUP(O45,$AQ$3:$AS$22,3,FALSE)*($AS$1/2))/10000,RAND()))</f>
        <v>4</v>
      </c>
      <c r="N45">
        <f ca="1">IF(ISBLANK(Scores_and_Fixtures[[#This Row],[Away Score]])=FALSE,Scores_and_Fixtures[[#This Row],[Away Score]],_xlfn.BINOM.INV(10000,(VLOOKUP(O45,$AQ$3:$AS$22,2,FALSE)*VLOOKUP(L45,$AQ$3:$AS$22,3,FALSE)*($AS$1/2))/10000,RAND()))</f>
        <v>2</v>
      </c>
      <c r="O45" t="str">
        <f>Scores_and_Fixtures[[#This Row],[Away]]</f>
        <v>Juventus</v>
      </c>
      <c r="AF45" t="s">
        <v>381</v>
      </c>
      <c r="AT45">
        <f>Table_Raw!J21</f>
        <v>11</v>
      </c>
      <c r="AU45">
        <f>Table_Raw!G21/Table_Raw!C21</f>
        <v>0.8125</v>
      </c>
      <c r="AV45">
        <f>Table_Raw!H21/Table_Raw!C21</f>
        <v>1.4375</v>
      </c>
      <c r="AW45">
        <f>Table_Raw!L21/Table_Raw!C21</f>
        <v>0.86250000000000004</v>
      </c>
      <c r="AX45">
        <f>Table_Raw!M21/Table_Raw!C21</f>
        <v>1.35</v>
      </c>
      <c r="AY45">
        <f>'Attacking Stats'!D20</f>
        <v>0.875</v>
      </c>
      <c r="AZ45" s="25">
        <f>'Attacking Stats'!J20</f>
        <v>0.08</v>
      </c>
      <c r="BA45">
        <f>'Passing Stats'!C20/90</f>
        <v>67.488888888888894</v>
      </c>
      <c r="BB45">
        <f>'Goalkeeping Stats'!H20</f>
        <v>77.599999999999994</v>
      </c>
      <c r="BC45">
        <f>'Goalkeeping Stats'!F20</f>
        <v>3.625</v>
      </c>
      <c r="BD45">
        <f>'Defending Stats'!D20</f>
        <v>13</v>
      </c>
      <c r="BE45" s="14">
        <f>'Defending Stats'!F20</f>
        <v>0.63461538461538503</v>
      </c>
      <c r="BF45">
        <f>'Defending Stats'!H20</f>
        <v>8</v>
      </c>
      <c r="BG45">
        <f>'Defending Stats'!L20</f>
        <v>14.875</v>
      </c>
    </row>
    <row r="46" spans="1:59" x14ac:dyDescent="0.25">
      <c r="A46">
        <v>5</v>
      </c>
      <c r="B46" t="s">
        <v>372</v>
      </c>
      <c r="C46">
        <v>1</v>
      </c>
      <c r="D46">
        <v>1</v>
      </c>
      <c r="E46" t="s">
        <v>375</v>
      </c>
      <c r="K46">
        <f>Scores_and_Fixtures[[#This Row],[Wk]]</f>
        <v>5</v>
      </c>
      <c r="L46" t="str">
        <f>Scores_and_Fixtures[[#This Row],[Home]]</f>
        <v>Lazio</v>
      </c>
      <c r="M46">
        <f ca="1">IF(ISBLANK(Scores_and_Fixtures[[#This Row],[Home Score]])=FALSE,Scores_and_Fixtures[[#This Row],[Home Score]],_xlfn.BINOM.INV(10000,(VLOOKUP(L46,$AQ$3:$AS$22,2,FALSE)*VLOOKUP(O46,$AQ$3:$AS$22,3,FALSE)*($AS$1/2))/10000,RAND()))</f>
        <v>1</v>
      </c>
      <c r="N46">
        <f ca="1">IF(ISBLANK(Scores_and_Fixtures[[#This Row],[Away Score]])=FALSE,Scores_and_Fixtures[[#This Row],[Away Score]],_xlfn.BINOM.INV(10000,(VLOOKUP(O46,$AQ$3:$AS$22,2,FALSE)*VLOOKUP(L46,$AQ$3:$AS$22,3,FALSE)*($AS$1/2))/10000,RAND()))</f>
        <v>1</v>
      </c>
      <c r="O46" t="str">
        <f>Scores_and_Fixtures[[#This Row],[Away]]</f>
        <v>Monza</v>
      </c>
      <c r="AT46">
        <f>Table_Raw!J22</f>
        <v>8</v>
      </c>
      <c r="AU46">
        <f>Table_Raw!G22/Table_Raw!C22</f>
        <v>0.73333333333333328</v>
      </c>
      <c r="AV46">
        <f>Table_Raw!H22/Table_Raw!C22</f>
        <v>2</v>
      </c>
      <c r="AW46">
        <f>Table_Raw!L22/Table_Raw!C22</f>
        <v>0.77999999999999992</v>
      </c>
      <c r="AX46">
        <f>Table_Raw!M22/Table_Raw!C22</f>
        <v>1.8866666666666667</v>
      </c>
      <c r="AY46">
        <f>'Attacking Stats'!D21</f>
        <v>0.8125</v>
      </c>
      <c r="AZ46" s="25">
        <f>'Attacking Stats'!J21</f>
        <v>0.06</v>
      </c>
      <c r="BA46">
        <f>'Passing Stats'!C21/90</f>
        <v>49.288888888888891</v>
      </c>
      <c r="BB46">
        <f>'Goalkeeping Stats'!H21</f>
        <v>67.2</v>
      </c>
      <c r="BC46">
        <f>'Goalkeeping Stats'!F21</f>
        <v>4</v>
      </c>
      <c r="BD46">
        <f>'Defending Stats'!D21</f>
        <v>15.875</v>
      </c>
      <c r="BE46" s="14">
        <f>'Defending Stats'!F21</f>
        <v>0.61417322834645705</v>
      </c>
      <c r="BF46">
        <f>'Defending Stats'!H21</f>
        <v>11.25</v>
      </c>
      <c r="BG46">
        <f>'Defending Stats'!L21</f>
        <v>24.5625</v>
      </c>
    </row>
    <row r="47" spans="1:59" x14ac:dyDescent="0.25">
      <c r="A47">
        <v>5</v>
      </c>
      <c r="B47" t="s">
        <v>365</v>
      </c>
      <c r="C47">
        <v>0</v>
      </c>
      <c r="D47">
        <v>1</v>
      </c>
      <c r="E47" t="s">
        <v>370</v>
      </c>
      <c r="K47">
        <f>Scores_and_Fixtures[[#This Row],[Wk]]</f>
        <v>5</v>
      </c>
      <c r="L47" t="str">
        <f>Scores_and_Fixtures[[#This Row],[Home]]</f>
        <v>Empoli</v>
      </c>
      <c r="M47">
        <f ca="1">IF(ISBLANK(Scores_and_Fixtures[[#This Row],[Home Score]])=FALSE,Scores_and_Fixtures[[#This Row],[Home Score]],_xlfn.BINOM.INV(10000,(VLOOKUP(L47,$AQ$3:$AS$22,2,FALSE)*VLOOKUP(O47,$AQ$3:$AS$22,3,FALSE)*($AS$1/2))/10000,RAND()))</f>
        <v>0</v>
      </c>
      <c r="N47">
        <f ca="1">IF(ISBLANK(Scores_and_Fixtures[[#This Row],[Away Score]])=FALSE,Scores_and_Fixtures[[#This Row],[Away Score]],_xlfn.BINOM.INV(10000,(VLOOKUP(O47,$AQ$3:$AS$22,2,FALSE)*VLOOKUP(L47,$AQ$3:$AS$22,3,FALSE)*($AS$1/2))/10000,RAND()))</f>
        <v>1</v>
      </c>
      <c r="O47" t="str">
        <f>Scores_and_Fixtures[[#This Row],[Away]]</f>
        <v>Inter</v>
      </c>
      <c r="U47" t="s">
        <v>133</v>
      </c>
      <c r="V47" t="s">
        <v>134</v>
      </c>
      <c r="W47" t="s">
        <v>127</v>
      </c>
      <c r="X47" t="s">
        <v>4</v>
      </c>
      <c r="Y47" t="s">
        <v>5</v>
      </c>
      <c r="Z47" t="s">
        <v>6</v>
      </c>
      <c r="AA47" t="s">
        <v>7</v>
      </c>
      <c r="AB47" t="s">
        <v>8</v>
      </c>
      <c r="AC47" t="s">
        <v>9</v>
      </c>
      <c r="AD47" t="s">
        <v>10</v>
      </c>
      <c r="AS47" s="26" t="s">
        <v>277</v>
      </c>
      <c r="AT47" s="26"/>
      <c r="AU47" s="26">
        <f>CORREL(AU27:AU46,$AT$27:$AT$46)</f>
        <v>0.82146360291787535</v>
      </c>
      <c r="AV47" s="26">
        <f t="shared" ref="AV47:BG47" si="9">CORREL(AV27:AV46,$AT$27:$AT$46)</f>
        <v>-0.89173939670485836</v>
      </c>
      <c r="AW47" s="26">
        <f t="shared" si="9"/>
        <v>0.81109838519282085</v>
      </c>
      <c r="AX47" s="26">
        <f t="shared" si="9"/>
        <v>-0.73137410413721737</v>
      </c>
      <c r="AY47" s="26">
        <f t="shared" si="9"/>
        <v>0.11816662349199528</v>
      </c>
      <c r="AZ47" s="26">
        <f t="shared" si="9"/>
        <v>0.24779905467809213</v>
      </c>
      <c r="BA47" s="26">
        <f t="shared" si="9"/>
        <v>0.14756022787877937</v>
      </c>
      <c r="BB47" s="26">
        <f t="shared" si="9"/>
        <v>3.8069567791714519E-2</v>
      </c>
      <c r="BC47" s="26">
        <f t="shared" si="9"/>
        <v>-0.1386923170110691</v>
      </c>
      <c r="BD47" s="26">
        <f t="shared" si="9"/>
        <v>0.18374079001755389</v>
      </c>
      <c r="BE47" s="26">
        <f t="shared" si="9"/>
        <v>2.5463379008616324E-2</v>
      </c>
      <c r="BF47" s="26">
        <f t="shared" si="9"/>
        <v>0.5188637478257111</v>
      </c>
      <c r="BG47" s="26">
        <f t="shared" si="9"/>
        <v>-4.6256129834927454E-2</v>
      </c>
    </row>
    <row r="48" spans="1:59" x14ac:dyDescent="0.25">
      <c r="A48">
        <v>5</v>
      </c>
      <c r="B48" t="s">
        <v>362</v>
      </c>
      <c r="C48">
        <v>2</v>
      </c>
      <c r="D48">
        <v>0</v>
      </c>
      <c r="E48" t="s">
        <v>364</v>
      </c>
      <c r="K48">
        <f>Scores_and_Fixtures[[#This Row],[Wk]]</f>
        <v>5</v>
      </c>
      <c r="L48" t="str">
        <f>Scores_and_Fixtures[[#This Row],[Home]]</f>
        <v>Atalanta</v>
      </c>
      <c r="M48">
        <f ca="1">IF(ISBLANK(Scores_and_Fixtures[[#This Row],[Home Score]])=FALSE,Scores_and_Fixtures[[#This Row],[Home Score]],_xlfn.BINOM.INV(10000,(VLOOKUP(L48,$AQ$3:$AS$22,2,FALSE)*VLOOKUP(O48,$AQ$3:$AS$22,3,FALSE)*($AS$1/2))/10000,RAND()))</f>
        <v>2</v>
      </c>
      <c r="N48">
        <f ca="1">IF(ISBLANK(Scores_and_Fixtures[[#This Row],[Away Score]])=FALSE,Scores_and_Fixtures[[#This Row],[Away Score]],_xlfn.BINOM.INV(10000,(VLOOKUP(O48,$AQ$3:$AS$22,2,FALSE)*VLOOKUP(L48,$AQ$3:$AS$22,3,FALSE)*($AS$1/2))/10000,RAND()))</f>
        <v>0</v>
      </c>
      <c r="O48" t="str">
        <f>Scores_and_Fixtures[[#This Row],[Away]]</f>
        <v>Cagliari</v>
      </c>
      <c r="U48">
        <f t="shared" ref="U48:U67" ca="1" si="10">RANK(AI48,$AI$48:$AI$67)</f>
        <v>11</v>
      </c>
      <c r="V48" t="s">
        <v>362</v>
      </c>
      <c r="W48">
        <f t="shared" ref="W48:W67" si="11">SUMPRODUCT(($L$2:$L$381=V48)+($O$2:$O$381=V48))</f>
        <v>38</v>
      </c>
      <c r="X48">
        <f t="shared" ref="X48:X67" ca="1" si="12">SUMPRODUCT(((home_team=V48)*(home_score&gt;away_score))+((away_team=V48)*(away_score&gt;home_score)))</f>
        <v>13</v>
      </c>
      <c r="Y48">
        <f t="shared" ref="Y48:Y67" ca="1" si="13">SUMPRODUCT(((home_team=V48)*(home_score=away_score))+((away_team=V48)*(away_score=home_score)))</f>
        <v>8</v>
      </c>
      <c r="Z48">
        <f t="shared" ref="Z48:Z67" ca="1" si="14">SUMPRODUCT(((home_team=V48)*(home_score&lt;away_score))+((away_team=V48)*(away_score&lt;home_score)))</f>
        <v>17</v>
      </c>
      <c r="AA48">
        <f t="shared" ref="AA48:AA67" ca="1" si="15">SUMPRODUCT(((home_team=V48)*(home_score))+((away_team=V48)*(away_score)))</f>
        <v>54</v>
      </c>
      <c r="AB48">
        <f t="shared" ref="AB48:AB67" ca="1" si="16">SUMPRODUCT(((home_team=V48)*(away_score))+((away_team=V48)*(home_score)))</f>
        <v>53</v>
      </c>
      <c r="AC48">
        <f ca="1">SUMPRODUCT(((home_team=V48)*(home_score-away_score))+(away_team=V48)*(away_score-home_score))</f>
        <v>1</v>
      </c>
      <c r="AD48">
        <f ca="1">(3*X48)+Y48</f>
        <v>47</v>
      </c>
      <c r="AF48">
        <f t="shared" ref="AF48:AF67" ca="1" si="17">_xlfn.RANK.EQ(AD48, $AD$48:$AD$67, 0)</f>
        <v>11</v>
      </c>
      <c r="AG48">
        <f t="shared" ref="AG48:AG67" ca="1" si="18">_xlfn.RANK.EQ(AC48, $AC$48:$AC$67, 0)</f>
        <v>9</v>
      </c>
      <c r="AH48">
        <f t="shared" ref="AH48:AH67" ca="1" si="19">_xlfn.RANK.EQ(AA48, $AA$48:$AA$67, 0)</f>
        <v>8</v>
      </c>
      <c r="AI48">
        <f t="shared" ref="AI48:AI50" ca="1" si="20">((21-AF48)*10000)+((21-AG48)*100)+(AH48*1)</f>
        <v>101208</v>
      </c>
      <c r="AS48" t="s">
        <v>282</v>
      </c>
      <c r="AU48">
        <f>AU47/(SUM($AU$47,$AW$47))</f>
        <v>0.50317452501054794</v>
      </c>
      <c r="AW48">
        <f t="shared" ref="AW48" si="21">AW47/(SUM($AU$47,$AW$47))</f>
        <v>0.49682547498945206</v>
      </c>
    </row>
    <row r="49" spans="1:59" x14ac:dyDescent="0.25">
      <c r="A49">
        <v>5</v>
      </c>
      <c r="B49" t="s">
        <v>381</v>
      </c>
      <c r="C49">
        <v>0</v>
      </c>
      <c r="D49">
        <v>2</v>
      </c>
      <c r="E49" t="s">
        <v>366</v>
      </c>
      <c r="K49">
        <f>Scores_and_Fixtures[[#This Row],[Wk]]</f>
        <v>5</v>
      </c>
      <c r="L49" t="str">
        <f>Scores_and_Fixtures[[#This Row],[Home]]</f>
        <v>Udinese</v>
      </c>
      <c r="M49">
        <f ca="1">IF(ISBLANK(Scores_and_Fixtures[[#This Row],[Home Score]])=FALSE,Scores_and_Fixtures[[#This Row],[Home Score]],_xlfn.BINOM.INV(10000,(VLOOKUP(L49,$AQ$3:$AS$22,2,FALSE)*VLOOKUP(O49,$AQ$3:$AS$22,3,FALSE)*($AS$1/2))/10000,RAND()))</f>
        <v>0</v>
      </c>
      <c r="N49">
        <f ca="1">IF(ISBLANK(Scores_and_Fixtures[[#This Row],[Away Score]])=FALSE,Scores_and_Fixtures[[#This Row],[Away Score]],_xlfn.BINOM.INV(10000,(VLOOKUP(O49,$AQ$3:$AS$22,2,FALSE)*VLOOKUP(L49,$AQ$3:$AS$22,3,FALSE)*($AS$1/2))/10000,RAND()))</f>
        <v>2</v>
      </c>
      <c r="O49" t="str">
        <f>Scores_and_Fixtures[[#This Row],[Away]]</f>
        <v>Fiorentina</v>
      </c>
      <c r="U49">
        <f t="shared" ca="1" si="10"/>
        <v>3</v>
      </c>
      <c r="V49" t="s">
        <v>363</v>
      </c>
      <c r="W49">
        <f t="shared" si="11"/>
        <v>38</v>
      </c>
      <c r="X49">
        <f t="shared" ca="1" si="12"/>
        <v>19</v>
      </c>
      <c r="Y49">
        <f t="shared" ca="1" si="13"/>
        <v>13</v>
      </c>
      <c r="Z49">
        <f t="shared" ca="1" si="14"/>
        <v>6</v>
      </c>
      <c r="AA49">
        <f t="shared" ca="1" si="15"/>
        <v>53</v>
      </c>
      <c r="AB49">
        <f t="shared" ca="1" si="16"/>
        <v>24</v>
      </c>
      <c r="AC49">
        <f t="shared" ref="AC49:AC67" ca="1" si="22">AA49-AB49</f>
        <v>29</v>
      </c>
      <c r="AD49">
        <f t="shared" ref="AD49:AD67" ca="1" si="23">(3*X49)+Y49</f>
        <v>70</v>
      </c>
      <c r="AF49">
        <f t="shared" ca="1" si="17"/>
        <v>3</v>
      </c>
      <c r="AG49">
        <f t="shared" ca="1" si="18"/>
        <v>4</v>
      </c>
      <c r="AH49">
        <f t="shared" ca="1" si="19"/>
        <v>9</v>
      </c>
      <c r="AI49">
        <f t="shared" ca="1" si="20"/>
        <v>181709</v>
      </c>
      <c r="AS49" t="s">
        <v>281</v>
      </c>
      <c r="AV49">
        <f>AV47/SUM($AV$47,$AX$47,$BB$47:$BG$47)</f>
        <v>0.85585800922575395</v>
      </c>
      <c r="AX49">
        <f t="shared" ref="AX49:BG49" si="24">AX47/SUM($AV$47,$AX$47,$BB$47:$BG$47)</f>
        <v>0.70194541934466248</v>
      </c>
      <c r="BB49">
        <f t="shared" si="24"/>
        <v>-3.6537742554269448E-2</v>
      </c>
      <c r="BC49">
        <f t="shared" si="24"/>
        <v>0.13311168124972678</v>
      </c>
      <c r="BD49">
        <f t="shared" si="24"/>
        <v>-0.17634751513623934</v>
      </c>
      <c r="BE49">
        <f t="shared" si="24"/>
        <v>-2.4438795624601214E-2</v>
      </c>
      <c r="BF49">
        <f t="shared" si="24"/>
        <v>-0.49798595409652296</v>
      </c>
      <c r="BG49">
        <f t="shared" si="24"/>
        <v>4.4394897591489721E-2</v>
      </c>
    </row>
    <row r="50" spans="1:59" x14ac:dyDescent="0.25">
      <c r="A50">
        <v>5</v>
      </c>
      <c r="B50" t="s">
        <v>363</v>
      </c>
      <c r="C50">
        <v>0</v>
      </c>
      <c r="D50">
        <v>0</v>
      </c>
      <c r="E50" t="s">
        <v>376</v>
      </c>
      <c r="K50">
        <f>Scores_and_Fixtures[[#This Row],[Wk]]</f>
        <v>5</v>
      </c>
      <c r="L50" t="str">
        <f>Scores_and_Fixtures[[#This Row],[Home]]</f>
        <v>Bologna</v>
      </c>
      <c r="M50">
        <f ca="1">IF(ISBLANK(Scores_and_Fixtures[[#This Row],[Home Score]])=FALSE,Scores_and_Fixtures[[#This Row],[Home Score]],_xlfn.BINOM.INV(10000,(VLOOKUP(L50,$AQ$3:$AS$22,2,FALSE)*VLOOKUP(O50,$AQ$3:$AS$22,3,FALSE)*($AS$1/2))/10000,RAND()))</f>
        <v>0</v>
      </c>
      <c r="N50">
        <f ca="1">IF(ISBLANK(Scores_and_Fixtures[[#This Row],[Away Score]])=FALSE,Scores_and_Fixtures[[#This Row],[Away Score]],_xlfn.BINOM.INV(10000,(VLOOKUP(O50,$AQ$3:$AS$22,2,FALSE)*VLOOKUP(L50,$AQ$3:$AS$22,3,FALSE)*($AS$1/2))/10000,RAND()))</f>
        <v>0</v>
      </c>
      <c r="O50" t="str">
        <f>Scores_and_Fixtures[[#This Row],[Away]]</f>
        <v>Napoli</v>
      </c>
      <c r="U50">
        <f t="shared" ca="1" si="10"/>
        <v>14</v>
      </c>
      <c r="V50" t="s">
        <v>364</v>
      </c>
      <c r="W50">
        <f t="shared" si="11"/>
        <v>38</v>
      </c>
      <c r="X50">
        <f t="shared" ca="1" si="12"/>
        <v>13</v>
      </c>
      <c r="Y50">
        <f t="shared" ca="1" si="13"/>
        <v>6</v>
      </c>
      <c r="Z50">
        <f t="shared" ca="1" si="14"/>
        <v>19</v>
      </c>
      <c r="AA50">
        <f t="shared" ca="1" si="15"/>
        <v>43</v>
      </c>
      <c r="AB50">
        <f t="shared" ca="1" si="16"/>
        <v>61</v>
      </c>
      <c r="AC50">
        <f t="shared" ca="1" si="22"/>
        <v>-18</v>
      </c>
      <c r="AD50">
        <f t="shared" ca="1" si="23"/>
        <v>45</v>
      </c>
      <c r="AF50">
        <f t="shared" ca="1" si="17"/>
        <v>14</v>
      </c>
      <c r="AG50">
        <f t="shared" ca="1" si="18"/>
        <v>16</v>
      </c>
      <c r="AH50">
        <f t="shared" ca="1" si="19"/>
        <v>12</v>
      </c>
      <c r="AI50">
        <f t="shared" ca="1" si="20"/>
        <v>70512</v>
      </c>
    </row>
    <row r="51" spans="1:59" x14ac:dyDescent="0.25">
      <c r="A51">
        <v>5</v>
      </c>
      <c r="B51" t="s">
        <v>380</v>
      </c>
      <c r="C51">
        <v>1</v>
      </c>
      <c r="D51">
        <v>1</v>
      </c>
      <c r="E51" t="s">
        <v>377</v>
      </c>
      <c r="K51">
        <f>Scores_and_Fixtures[[#This Row],[Wk]]</f>
        <v>5</v>
      </c>
      <c r="L51" t="str">
        <f>Scores_and_Fixtures[[#This Row],[Home]]</f>
        <v>Torino</v>
      </c>
      <c r="M51">
        <f ca="1">IF(ISBLANK(Scores_and_Fixtures[[#This Row],[Home Score]])=FALSE,Scores_and_Fixtures[[#This Row],[Home Score]],_xlfn.BINOM.INV(10000,(VLOOKUP(L51,$AQ$3:$AS$22,2,FALSE)*VLOOKUP(O51,$AQ$3:$AS$22,3,FALSE)*($AS$1/2))/10000,RAND()))</f>
        <v>1</v>
      </c>
      <c r="N51">
        <f ca="1">IF(ISBLANK(Scores_and_Fixtures[[#This Row],[Away Score]])=FALSE,Scores_and_Fixtures[[#This Row],[Away Score]],_xlfn.BINOM.INV(10000,(VLOOKUP(O51,$AQ$3:$AS$22,2,FALSE)*VLOOKUP(L51,$AQ$3:$AS$22,3,FALSE)*($AS$1/2))/10000,RAND()))</f>
        <v>1</v>
      </c>
      <c r="O51" t="str">
        <f>Scores_and_Fixtures[[#This Row],[Away]]</f>
        <v>Roma</v>
      </c>
      <c r="U51">
        <f t="shared" ca="1" si="10"/>
        <v>19</v>
      </c>
      <c r="V51" t="s">
        <v>365</v>
      </c>
      <c r="W51">
        <f t="shared" si="11"/>
        <v>38</v>
      </c>
      <c r="X51">
        <f t="shared" ca="1" si="12"/>
        <v>4</v>
      </c>
      <c r="Y51">
        <f t="shared" ca="1" si="13"/>
        <v>9</v>
      </c>
      <c r="Z51">
        <f t="shared" ca="1" si="14"/>
        <v>25</v>
      </c>
      <c r="AA51">
        <f t="shared" ca="1" si="15"/>
        <v>19</v>
      </c>
      <c r="AB51">
        <f t="shared" ca="1" si="16"/>
        <v>74</v>
      </c>
      <c r="AC51">
        <f t="shared" ca="1" si="22"/>
        <v>-55</v>
      </c>
      <c r="AD51">
        <f t="shared" ca="1" si="23"/>
        <v>21</v>
      </c>
      <c r="AF51">
        <f t="shared" ca="1" si="17"/>
        <v>19</v>
      </c>
      <c r="AG51">
        <f t="shared" ca="1" si="18"/>
        <v>19</v>
      </c>
      <c r="AH51">
        <f t="shared" ca="1" si="19"/>
        <v>20</v>
      </c>
      <c r="AI51">
        <f ca="1">((21-AF51)*10000)+((21-AG51)*100)+(AH51*1)</f>
        <v>20220</v>
      </c>
      <c r="AT51" t="s">
        <v>135</v>
      </c>
      <c r="AU51" t="s">
        <v>12</v>
      </c>
      <c r="AV51" t="s">
        <v>141</v>
      </c>
      <c r="AW51" t="s">
        <v>142</v>
      </c>
      <c r="AX51" t="s">
        <v>149</v>
      </c>
      <c r="AY51" t="s">
        <v>131</v>
      </c>
      <c r="AZ51" t="s">
        <v>144</v>
      </c>
    </row>
    <row r="52" spans="1:59" x14ac:dyDescent="0.25">
      <c r="A52">
        <v>6</v>
      </c>
      <c r="B52" t="s">
        <v>371</v>
      </c>
      <c r="C52">
        <v>1</v>
      </c>
      <c r="D52">
        <v>0</v>
      </c>
      <c r="E52" t="s">
        <v>373</v>
      </c>
      <c r="K52">
        <f>Scores_and_Fixtures[[#This Row],[Wk]]</f>
        <v>6</v>
      </c>
      <c r="L52" t="str">
        <f>Scores_and_Fixtures[[#This Row],[Home]]</f>
        <v>Juventus</v>
      </c>
      <c r="M52">
        <f ca="1">IF(ISBLANK(Scores_and_Fixtures[[#This Row],[Home Score]])=FALSE,Scores_and_Fixtures[[#This Row],[Home Score]],_xlfn.BINOM.INV(10000,(VLOOKUP(L52,$AQ$3:$AS$22,2,FALSE)*VLOOKUP(O52,$AQ$3:$AS$22,3,FALSE)*($AS$1/2))/10000,RAND()))</f>
        <v>1</v>
      </c>
      <c r="N52">
        <f ca="1">IF(ISBLANK(Scores_and_Fixtures[[#This Row],[Away Score]])=FALSE,Scores_and_Fixtures[[#This Row],[Away Score]],_xlfn.BINOM.INV(10000,(VLOOKUP(O52,$AQ$3:$AS$22,2,FALSE)*VLOOKUP(L52,$AQ$3:$AS$22,3,FALSE)*($AS$1/2))/10000,RAND()))</f>
        <v>0</v>
      </c>
      <c r="O52" t="str">
        <f>Scores_and_Fixtures[[#This Row],[Away]]</f>
        <v>Lecce</v>
      </c>
      <c r="U52">
        <f t="shared" ca="1" si="10"/>
        <v>4</v>
      </c>
      <c r="V52" t="s">
        <v>366</v>
      </c>
      <c r="W52">
        <f t="shared" si="11"/>
        <v>38</v>
      </c>
      <c r="X52">
        <f t="shared" ca="1" si="12"/>
        <v>20</v>
      </c>
      <c r="Y52">
        <f t="shared" ca="1" si="13"/>
        <v>9</v>
      </c>
      <c r="Z52">
        <f t="shared" ca="1" si="14"/>
        <v>9</v>
      </c>
      <c r="AA52">
        <f t="shared" ca="1" si="15"/>
        <v>75</v>
      </c>
      <c r="AB52">
        <f t="shared" ca="1" si="16"/>
        <v>42</v>
      </c>
      <c r="AC52">
        <f t="shared" ca="1" si="22"/>
        <v>33</v>
      </c>
      <c r="AD52">
        <f t="shared" ca="1" si="23"/>
        <v>69</v>
      </c>
      <c r="AF52">
        <f t="shared" ca="1" si="17"/>
        <v>4</v>
      </c>
      <c r="AG52">
        <f t="shared" ca="1" si="18"/>
        <v>2</v>
      </c>
      <c r="AH52">
        <f t="shared" ca="1" si="19"/>
        <v>2</v>
      </c>
      <c r="AI52">
        <f t="shared" ref="AI52:AI67" ca="1" si="25">((21-AF52)*10000)+((21-AG52)*100)+(AH52*1)</f>
        <v>171902</v>
      </c>
      <c r="AT52">
        <f>AU27</f>
        <v>2.4375</v>
      </c>
      <c r="AU52">
        <f>AW27</f>
        <v>2.0750000000000002</v>
      </c>
      <c r="AV52">
        <v>2</v>
      </c>
      <c r="AW52">
        <v>0.11</v>
      </c>
      <c r="AX52">
        <v>91.233333333333334</v>
      </c>
      <c r="AY52">
        <f>'Attacking Stats'!I2</f>
        <v>5.19</v>
      </c>
      <c r="AZ52">
        <f>'Attacking Stats'!M2</f>
        <v>9.4247787610619471E-2</v>
      </c>
    </row>
    <row r="53" spans="1:59" x14ac:dyDescent="0.25">
      <c r="A53">
        <v>6</v>
      </c>
      <c r="B53" t="s">
        <v>369</v>
      </c>
      <c r="C53">
        <v>0</v>
      </c>
      <c r="D53">
        <v>1</v>
      </c>
      <c r="E53" t="s">
        <v>362</v>
      </c>
      <c r="K53">
        <f>Scores_and_Fixtures[[#This Row],[Wk]]</f>
        <v>6</v>
      </c>
      <c r="L53" t="str">
        <f>Scores_and_Fixtures[[#This Row],[Home]]</f>
        <v>Hellas Verona</v>
      </c>
      <c r="M53">
        <f ca="1">IF(ISBLANK(Scores_and_Fixtures[[#This Row],[Home Score]])=FALSE,Scores_and_Fixtures[[#This Row],[Home Score]],_xlfn.BINOM.INV(10000,(VLOOKUP(L53,$AQ$3:$AS$22,2,FALSE)*VLOOKUP(O53,$AQ$3:$AS$22,3,FALSE)*($AS$1/2))/10000,RAND()))</f>
        <v>0</v>
      </c>
      <c r="N53">
        <f ca="1">IF(ISBLANK(Scores_and_Fixtures[[#This Row],[Away Score]])=FALSE,Scores_and_Fixtures[[#This Row],[Away Score]],_xlfn.BINOM.INV(10000,(VLOOKUP(O53,$AQ$3:$AS$22,2,FALSE)*VLOOKUP(L53,$AQ$3:$AS$22,3,FALSE)*($AS$1/2))/10000,RAND()))</f>
        <v>1</v>
      </c>
      <c r="O53" t="str">
        <f>Scores_and_Fixtures[[#This Row],[Away]]</f>
        <v>Atalanta</v>
      </c>
      <c r="U53">
        <f t="shared" ca="1" si="10"/>
        <v>9</v>
      </c>
      <c r="V53" t="s">
        <v>367</v>
      </c>
      <c r="W53">
        <f t="shared" si="11"/>
        <v>38</v>
      </c>
      <c r="X53">
        <f t="shared" ca="1" si="12"/>
        <v>16</v>
      </c>
      <c r="Y53">
        <f t="shared" ca="1" si="13"/>
        <v>7</v>
      </c>
      <c r="Z53">
        <f t="shared" ca="1" si="14"/>
        <v>15</v>
      </c>
      <c r="AA53">
        <f t="shared" ca="1" si="15"/>
        <v>48</v>
      </c>
      <c r="AB53">
        <f t="shared" ca="1" si="16"/>
        <v>49</v>
      </c>
      <c r="AC53">
        <f t="shared" ca="1" si="22"/>
        <v>-1</v>
      </c>
      <c r="AD53">
        <f t="shared" ca="1" si="23"/>
        <v>55</v>
      </c>
      <c r="AF53">
        <f t="shared" ca="1" si="17"/>
        <v>9</v>
      </c>
      <c r="AG53">
        <f t="shared" ca="1" si="18"/>
        <v>10</v>
      </c>
      <c r="AH53">
        <f t="shared" ca="1" si="19"/>
        <v>10</v>
      </c>
      <c r="AI53">
        <f t="shared" ca="1" si="25"/>
        <v>121110</v>
      </c>
      <c r="AT53">
        <f t="shared" ref="AT53:AT71" si="26">AU28</f>
        <v>1.5</v>
      </c>
      <c r="AU53">
        <f t="shared" ref="AU53:AU71" si="27">AW28</f>
        <v>1.58125</v>
      </c>
      <c r="AV53">
        <v>2</v>
      </c>
      <c r="AW53">
        <v>0.12</v>
      </c>
      <c r="AX53">
        <v>74.400000000000006</v>
      </c>
      <c r="AY53">
        <f>'Attacking Stats'!I3</f>
        <v>4.12</v>
      </c>
      <c r="AZ53">
        <f>'Attacking Stats'!M3</f>
        <v>0.1127906976744186</v>
      </c>
    </row>
    <row r="54" spans="1:59" x14ac:dyDescent="0.25">
      <c r="A54">
        <v>6</v>
      </c>
      <c r="B54" t="s">
        <v>365</v>
      </c>
      <c r="C54">
        <v>1</v>
      </c>
      <c r="D54">
        <v>0</v>
      </c>
      <c r="E54" t="s">
        <v>378</v>
      </c>
      <c r="K54">
        <f>Scores_and_Fixtures[[#This Row],[Wk]]</f>
        <v>6</v>
      </c>
      <c r="L54" t="str">
        <f>Scores_and_Fixtures[[#This Row],[Home]]</f>
        <v>Empoli</v>
      </c>
      <c r="M54">
        <f ca="1">IF(ISBLANK(Scores_and_Fixtures[[#This Row],[Home Score]])=FALSE,Scores_and_Fixtures[[#This Row],[Home Score]],_xlfn.BINOM.INV(10000,(VLOOKUP(L54,$AQ$3:$AS$22,2,FALSE)*VLOOKUP(O54,$AQ$3:$AS$22,3,FALSE)*($AS$1/2))/10000,RAND()))</f>
        <v>1</v>
      </c>
      <c r="N54">
        <f ca="1">IF(ISBLANK(Scores_and_Fixtures[[#This Row],[Away Score]])=FALSE,Scores_and_Fixtures[[#This Row],[Away Score]],_xlfn.BINOM.INV(10000,(VLOOKUP(O54,$AQ$3:$AS$22,2,FALSE)*VLOOKUP(L54,$AQ$3:$AS$22,3,FALSE)*($AS$1/2))/10000,RAND()))</f>
        <v>0</v>
      </c>
      <c r="O54" t="str">
        <f>Scores_and_Fixtures[[#This Row],[Away]]</f>
        <v>Salernitana</v>
      </c>
      <c r="U54">
        <f t="shared" ca="1" si="10"/>
        <v>15</v>
      </c>
      <c r="V54" t="s">
        <v>368</v>
      </c>
      <c r="W54">
        <f t="shared" si="11"/>
        <v>38</v>
      </c>
      <c r="X54">
        <f t="shared" ca="1" si="12"/>
        <v>12</v>
      </c>
      <c r="Y54">
        <f t="shared" ca="1" si="13"/>
        <v>8</v>
      </c>
      <c r="Z54">
        <f t="shared" ca="1" si="14"/>
        <v>18</v>
      </c>
      <c r="AA54">
        <f t="shared" ca="1" si="15"/>
        <v>37</v>
      </c>
      <c r="AB54">
        <f t="shared" ca="1" si="16"/>
        <v>50</v>
      </c>
      <c r="AC54">
        <f t="shared" ca="1" si="22"/>
        <v>-13</v>
      </c>
      <c r="AD54">
        <f t="shared" ca="1" si="23"/>
        <v>44</v>
      </c>
      <c r="AF54">
        <f t="shared" ca="1" si="17"/>
        <v>15</v>
      </c>
      <c r="AG54">
        <f t="shared" ca="1" si="18"/>
        <v>14</v>
      </c>
      <c r="AH54">
        <f t="shared" ca="1" si="19"/>
        <v>14</v>
      </c>
      <c r="AI54">
        <f t="shared" ca="1" si="25"/>
        <v>60714</v>
      </c>
      <c r="AT54">
        <f t="shared" si="26"/>
        <v>1.8125</v>
      </c>
      <c r="AU54">
        <f t="shared" si="27"/>
        <v>1.45</v>
      </c>
      <c r="AV54">
        <v>1.2352941176470589</v>
      </c>
      <c r="AW54">
        <v>0.11</v>
      </c>
      <c r="AX54">
        <v>55</v>
      </c>
      <c r="AY54">
        <f>'Attacking Stats'!I4</f>
        <v>3</v>
      </c>
      <c r="AZ54">
        <f>'Attacking Stats'!M4</f>
        <v>9.1836734693877556E-2</v>
      </c>
    </row>
    <row r="55" spans="1:59" x14ac:dyDescent="0.25">
      <c r="A55">
        <v>6</v>
      </c>
      <c r="B55" t="s">
        <v>364</v>
      </c>
      <c r="C55">
        <v>1</v>
      </c>
      <c r="D55">
        <v>3</v>
      </c>
      <c r="E55" t="s">
        <v>374</v>
      </c>
      <c r="K55">
        <f>Scores_and_Fixtures[[#This Row],[Wk]]</f>
        <v>6</v>
      </c>
      <c r="L55" t="str">
        <f>Scores_and_Fixtures[[#This Row],[Home]]</f>
        <v>Cagliari</v>
      </c>
      <c r="M55">
        <f ca="1">IF(ISBLANK(Scores_and_Fixtures[[#This Row],[Home Score]])=FALSE,Scores_and_Fixtures[[#This Row],[Home Score]],_xlfn.BINOM.INV(10000,(VLOOKUP(L55,$AQ$3:$AS$22,2,FALSE)*VLOOKUP(O55,$AQ$3:$AS$22,3,FALSE)*($AS$1/2))/10000,RAND()))</f>
        <v>1</v>
      </c>
      <c r="N55">
        <f ca="1">IF(ISBLANK(Scores_and_Fixtures[[#This Row],[Away Score]])=FALSE,Scores_and_Fixtures[[#This Row],[Away Score]],_xlfn.BINOM.INV(10000,(VLOOKUP(O55,$AQ$3:$AS$22,2,FALSE)*VLOOKUP(L55,$AQ$3:$AS$22,3,FALSE)*($AS$1/2))/10000,RAND()))</f>
        <v>3</v>
      </c>
      <c r="O55" t="str">
        <f>Scores_and_Fixtures[[#This Row],[Away]]</f>
        <v>Milan</v>
      </c>
      <c r="U55">
        <f t="shared" ca="1" si="10"/>
        <v>17</v>
      </c>
      <c r="V55" t="s">
        <v>369</v>
      </c>
      <c r="W55">
        <f t="shared" si="11"/>
        <v>38</v>
      </c>
      <c r="X55">
        <f t="shared" ca="1" si="12"/>
        <v>6</v>
      </c>
      <c r="Y55">
        <f t="shared" ca="1" si="13"/>
        <v>9</v>
      </c>
      <c r="Z55">
        <f t="shared" ca="1" si="14"/>
        <v>23</v>
      </c>
      <c r="AA55">
        <f t="shared" ca="1" si="15"/>
        <v>26</v>
      </c>
      <c r="AB55">
        <f t="shared" ca="1" si="16"/>
        <v>55</v>
      </c>
      <c r="AC55">
        <f t="shared" ca="1" si="22"/>
        <v>-29</v>
      </c>
      <c r="AD55">
        <f t="shared" ca="1" si="23"/>
        <v>27</v>
      </c>
      <c r="AF55">
        <f t="shared" ca="1" si="17"/>
        <v>17</v>
      </c>
      <c r="AG55">
        <f t="shared" ca="1" si="18"/>
        <v>17</v>
      </c>
      <c r="AH55">
        <f t="shared" ca="1" si="19"/>
        <v>18</v>
      </c>
      <c r="AI55">
        <f t="shared" ca="1" si="25"/>
        <v>40418</v>
      </c>
      <c r="AT55">
        <f t="shared" si="26"/>
        <v>1.25</v>
      </c>
      <c r="AU55">
        <f t="shared" si="27"/>
        <v>1.2124999999999999</v>
      </c>
      <c r="AV55">
        <v>1.375</v>
      </c>
      <c r="AW55">
        <v>0.08</v>
      </c>
      <c r="AX55">
        <v>65</v>
      </c>
      <c r="AY55">
        <f>'Attacking Stats'!I5</f>
        <v>3.19</v>
      </c>
      <c r="AZ55">
        <f>'Attacking Stats'!M5</f>
        <v>9.1812865497076013E-2</v>
      </c>
    </row>
    <row r="56" spans="1:59" x14ac:dyDescent="0.25">
      <c r="A56">
        <v>6</v>
      </c>
      <c r="B56" t="s">
        <v>376</v>
      </c>
      <c r="C56">
        <v>4</v>
      </c>
      <c r="D56">
        <v>1</v>
      </c>
      <c r="E56" t="s">
        <v>381</v>
      </c>
      <c r="K56">
        <f>Scores_and_Fixtures[[#This Row],[Wk]]</f>
        <v>6</v>
      </c>
      <c r="L56" t="str">
        <f>Scores_and_Fixtures[[#This Row],[Home]]</f>
        <v>Napoli</v>
      </c>
      <c r="M56">
        <f ca="1">IF(ISBLANK(Scores_and_Fixtures[[#This Row],[Home Score]])=FALSE,Scores_and_Fixtures[[#This Row],[Home Score]],_xlfn.BINOM.INV(10000,(VLOOKUP(L56,$AQ$3:$AS$22,2,FALSE)*VLOOKUP(O56,$AQ$3:$AS$22,3,FALSE)*($AS$1/2))/10000,RAND()))</f>
        <v>4</v>
      </c>
      <c r="N56">
        <f ca="1">IF(ISBLANK(Scores_and_Fixtures[[#This Row],[Away Score]])=FALSE,Scores_and_Fixtures[[#This Row],[Away Score]],_xlfn.BINOM.INV(10000,(VLOOKUP(O56,$AQ$3:$AS$22,2,FALSE)*VLOOKUP(L56,$AQ$3:$AS$22,3,FALSE)*($AS$1/2))/10000,RAND()))</f>
        <v>1</v>
      </c>
      <c r="O56" t="str">
        <f>Scores_and_Fixtures[[#This Row],[Away]]</f>
        <v>Udinese</v>
      </c>
      <c r="U56">
        <f t="shared" ca="1" si="10"/>
        <v>1</v>
      </c>
      <c r="V56" t="s">
        <v>370</v>
      </c>
      <c r="W56">
        <f t="shared" si="11"/>
        <v>38</v>
      </c>
      <c r="X56">
        <f t="shared" ca="1" si="12"/>
        <v>34</v>
      </c>
      <c r="Y56">
        <f t="shared" ca="1" si="13"/>
        <v>3</v>
      </c>
      <c r="Z56">
        <f t="shared" ca="1" si="14"/>
        <v>1</v>
      </c>
      <c r="AA56">
        <f t="shared" ca="1" si="15"/>
        <v>108</v>
      </c>
      <c r="AB56">
        <f t="shared" ca="1" si="16"/>
        <v>7</v>
      </c>
      <c r="AC56">
        <f t="shared" ca="1" si="22"/>
        <v>101</v>
      </c>
      <c r="AD56">
        <f t="shared" ca="1" si="23"/>
        <v>105</v>
      </c>
      <c r="AF56">
        <f t="shared" ca="1" si="17"/>
        <v>1</v>
      </c>
      <c r="AG56">
        <f t="shared" ca="1" si="18"/>
        <v>1</v>
      </c>
      <c r="AH56">
        <f t="shared" ca="1" si="19"/>
        <v>1</v>
      </c>
      <c r="AI56">
        <f t="shared" ca="1" si="25"/>
        <v>202001</v>
      </c>
      <c r="AT56">
        <f t="shared" si="26"/>
        <v>1.75</v>
      </c>
      <c r="AU56">
        <f t="shared" si="27"/>
        <v>1.7875000000000001</v>
      </c>
      <c r="AV56">
        <v>1.9375</v>
      </c>
      <c r="AW56">
        <v>0.12</v>
      </c>
      <c r="AX56">
        <v>102.65555555555555</v>
      </c>
      <c r="AY56">
        <f>'Attacking Stats'!I6</f>
        <v>4.62</v>
      </c>
      <c r="AZ56">
        <f>'Attacking Stats'!M6</f>
        <v>8.7499999999999994E-2</v>
      </c>
    </row>
    <row r="57" spans="1:59" x14ac:dyDescent="0.25">
      <c r="A57">
        <v>6</v>
      </c>
      <c r="B57" t="s">
        <v>372</v>
      </c>
      <c r="C57">
        <v>2</v>
      </c>
      <c r="D57">
        <v>0</v>
      </c>
      <c r="E57" t="s">
        <v>380</v>
      </c>
      <c r="K57">
        <f>Scores_and_Fixtures[[#This Row],[Wk]]</f>
        <v>6</v>
      </c>
      <c r="L57" t="str">
        <f>Scores_and_Fixtures[[#This Row],[Home]]</f>
        <v>Lazio</v>
      </c>
      <c r="M57">
        <f ca="1">IF(ISBLANK(Scores_and_Fixtures[[#This Row],[Home Score]])=FALSE,Scores_and_Fixtures[[#This Row],[Home Score]],_xlfn.BINOM.INV(10000,(VLOOKUP(L57,$AQ$3:$AS$22,2,FALSE)*VLOOKUP(O57,$AQ$3:$AS$22,3,FALSE)*($AS$1/2))/10000,RAND()))</f>
        <v>2</v>
      </c>
      <c r="N57">
        <f ca="1">IF(ISBLANK(Scores_and_Fixtures[[#This Row],[Away Score]])=FALSE,Scores_and_Fixtures[[#This Row],[Away Score]],_xlfn.BINOM.INV(10000,(VLOOKUP(O57,$AQ$3:$AS$22,2,FALSE)*VLOOKUP(L57,$AQ$3:$AS$22,3,FALSE)*($AS$1/2))/10000,RAND()))</f>
        <v>0</v>
      </c>
      <c r="O57" t="str">
        <f>Scores_and_Fixtures[[#This Row],[Away]]</f>
        <v>Torino</v>
      </c>
      <c r="U57">
        <f t="shared" ca="1" si="10"/>
        <v>2</v>
      </c>
      <c r="V57" t="s">
        <v>371</v>
      </c>
      <c r="W57">
        <f t="shared" si="11"/>
        <v>38</v>
      </c>
      <c r="X57">
        <f t="shared" ca="1" si="12"/>
        <v>23</v>
      </c>
      <c r="Y57">
        <f t="shared" ca="1" si="13"/>
        <v>11</v>
      </c>
      <c r="Z57">
        <f t="shared" ca="1" si="14"/>
        <v>4</v>
      </c>
      <c r="AA57">
        <f t="shared" ca="1" si="15"/>
        <v>56</v>
      </c>
      <c r="AB57">
        <f t="shared" ca="1" si="16"/>
        <v>25</v>
      </c>
      <c r="AC57">
        <f t="shared" ca="1" si="22"/>
        <v>31</v>
      </c>
      <c r="AD57">
        <f t="shared" ca="1" si="23"/>
        <v>80</v>
      </c>
      <c r="AF57">
        <f t="shared" ca="1" si="17"/>
        <v>2</v>
      </c>
      <c r="AG57">
        <f t="shared" ca="1" si="18"/>
        <v>3</v>
      </c>
      <c r="AH57">
        <f t="shared" ca="1" si="19"/>
        <v>7</v>
      </c>
      <c r="AI57">
        <f t="shared" ca="1" si="25"/>
        <v>191807</v>
      </c>
      <c r="AT57">
        <f t="shared" si="26"/>
        <v>1.5625</v>
      </c>
      <c r="AU57">
        <f t="shared" si="27"/>
        <v>1.1812499999999999</v>
      </c>
      <c r="AV57">
        <v>0.94117647058823528</v>
      </c>
      <c r="AW57">
        <v>0.08</v>
      </c>
      <c r="AX57">
        <v>77.511111111111106</v>
      </c>
      <c r="AY57">
        <f>'Attacking Stats'!I7</f>
        <v>3.31</v>
      </c>
      <c r="AZ57">
        <f>'Attacking Stats'!M7</f>
        <v>0.10508474576271187</v>
      </c>
    </row>
    <row r="58" spans="1:59" x14ac:dyDescent="0.25">
      <c r="A58">
        <v>6</v>
      </c>
      <c r="B58" t="s">
        <v>370</v>
      </c>
      <c r="C58">
        <v>1</v>
      </c>
      <c r="D58">
        <v>2</v>
      </c>
      <c r="E58" t="s">
        <v>379</v>
      </c>
      <c r="K58">
        <f>Scores_and_Fixtures[[#This Row],[Wk]]</f>
        <v>6</v>
      </c>
      <c r="L58" t="str">
        <f>Scores_and_Fixtures[[#This Row],[Home]]</f>
        <v>Inter</v>
      </c>
      <c r="M58">
        <f ca="1">IF(ISBLANK(Scores_and_Fixtures[[#This Row],[Home Score]])=FALSE,Scores_and_Fixtures[[#This Row],[Home Score]],_xlfn.BINOM.INV(10000,(VLOOKUP(L58,$AQ$3:$AS$22,2,FALSE)*VLOOKUP(O58,$AQ$3:$AS$22,3,FALSE)*($AS$1/2))/10000,RAND()))</f>
        <v>1</v>
      </c>
      <c r="N58">
        <f ca="1">IF(ISBLANK(Scores_and_Fixtures[[#This Row],[Away Score]])=FALSE,Scores_and_Fixtures[[#This Row],[Away Score]],_xlfn.BINOM.INV(10000,(VLOOKUP(O58,$AQ$3:$AS$22,2,FALSE)*VLOOKUP(L58,$AQ$3:$AS$22,3,FALSE)*($AS$1/2))/10000,RAND()))</f>
        <v>2</v>
      </c>
      <c r="O58" t="str">
        <f>Scores_and_Fixtures[[#This Row],[Away]]</f>
        <v>Sassuolo</v>
      </c>
      <c r="U58">
        <f t="shared" ca="1" si="10"/>
        <v>16</v>
      </c>
      <c r="V58" t="s">
        <v>372</v>
      </c>
      <c r="W58">
        <f t="shared" si="11"/>
        <v>38</v>
      </c>
      <c r="X58">
        <f t="shared" ca="1" si="12"/>
        <v>9</v>
      </c>
      <c r="Y58">
        <f t="shared" ca="1" si="13"/>
        <v>15</v>
      </c>
      <c r="Z58">
        <f t="shared" ca="1" si="14"/>
        <v>14</v>
      </c>
      <c r="AA58">
        <f t="shared" ca="1" si="15"/>
        <v>30</v>
      </c>
      <c r="AB58">
        <f t="shared" ca="1" si="16"/>
        <v>39</v>
      </c>
      <c r="AC58">
        <f t="shared" ca="1" si="22"/>
        <v>-9</v>
      </c>
      <c r="AD58">
        <f t="shared" ca="1" si="23"/>
        <v>42</v>
      </c>
      <c r="AF58">
        <f t="shared" ca="1" si="17"/>
        <v>16</v>
      </c>
      <c r="AG58">
        <f t="shared" ca="1" si="18"/>
        <v>13</v>
      </c>
      <c r="AH58">
        <f t="shared" ca="1" si="19"/>
        <v>16</v>
      </c>
      <c r="AI58">
        <f t="shared" ca="1" si="25"/>
        <v>50816</v>
      </c>
      <c r="AT58">
        <f t="shared" si="26"/>
        <v>1.75</v>
      </c>
      <c r="AU58">
        <f t="shared" si="27"/>
        <v>1.35</v>
      </c>
      <c r="AV58">
        <v>1.588235294117647</v>
      </c>
      <c r="AW58">
        <v>0.1</v>
      </c>
      <c r="AX58">
        <v>99.933333333333337</v>
      </c>
      <c r="AY58">
        <f>'Attacking Stats'!I8</f>
        <v>2.69</v>
      </c>
      <c r="AZ58">
        <f>'Attacking Stats'!M8</f>
        <v>8.2822085889570546E-2</v>
      </c>
    </row>
    <row r="59" spans="1:59" x14ac:dyDescent="0.25">
      <c r="A59">
        <v>6</v>
      </c>
      <c r="B59" t="s">
        <v>375</v>
      </c>
      <c r="C59">
        <v>0</v>
      </c>
      <c r="D59">
        <v>0</v>
      </c>
      <c r="E59" t="s">
        <v>363</v>
      </c>
      <c r="K59">
        <f>Scores_and_Fixtures[[#This Row],[Wk]]</f>
        <v>6</v>
      </c>
      <c r="L59" t="str">
        <f>Scores_and_Fixtures[[#This Row],[Home]]</f>
        <v>Monza</v>
      </c>
      <c r="M59">
        <f ca="1">IF(ISBLANK(Scores_and_Fixtures[[#This Row],[Home Score]])=FALSE,Scores_and_Fixtures[[#This Row],[Home Score]],_xlfn.BINOM.INV(10000,(VLOOKUP(L59,$AQ$3:$AS$22,2,FALSE)*VLOOKUP(O59,$AQ$3:$AS$22,3,FALSE)*($AS$1/2))/10000,RAND()))</f>
        <v>0</v>
      </c>
      <c r="N59">
        <f ca="1">IF(ISBLANK(Scores_and_Fixtures[[#This Row],[Away Score]])=FALSE,Scores_and_Fixtures[[#This Row],[Away Score]],_xlfn.BINOM.INV(10000,(VLOOKUP(O59,$AQ$3:$AS$22,2,FALSE)*VLOOKUP(L59,$AQ$3:$AS$22,3,FALSE)*($AS$1/2))/10000,RAND()))</f>
        <v>0</v>
      </c>
      <c r="O59" t="str">
        <f>Scores_and_Fixtures[[#This Row],[Away]]</f>
        <v>Bologna</v>
      </c>
      <c r="U59">
        <f t="shared" ca="1" si="10"/>
        <v>13</v>
      </c>
      <c r="V59" t="s">
        <v>373</v>
      </c>
      <c r="W59">
        <f t="shared" si="11"/>
        <v>38</v>
      </c>
      <c r="X59">
        <f t="shared" ca="1" si="12"/>
        <v>11</v>
      </c>
      <c r="Y59">
        <f t="shared" ca="1" si="13"/>
        <v>13</v>
      </c>
      <c r="Z59">
        <f t="shared" ca="1" si="14"/>
        <v>14</v>
      </c>
      <c r="AA59">
        <f t="shared" ca="1" si="15"/>
        <v>47</v>
      </c>
      <c r="AB59">
        <f t="shared" ca="1" si="16"/>
        <v>55</v>
      </c>
      <c r="AC59">
        <f t="shared" ca="1" si="22"/>
        <v>-8</v>
      </c>
      <c r="AD59">
        <f t="shared" ca="1" si="23"/>
        <v>46</v>
      </c>
      <c r="AF59">
        <f t="shared" ca="1" si="17"/>
        <v>13</v>
      </c>
      <c r="AG59">
        <f t="shared" ca="1" si="18"/>
        <v>12</v>
      </c>
      <c r="AH59">
        <f t="shared" ca="1" si="19"/>
        <v>11</v>
      </c>
      <c r="AI59">
        <f t="shared" ca="1" si="25"/>
        <v>80911</v>
      </c>
      <c r="AT59">
        <f t="shared" si="26"/>
        <v>1.6</v>
      </c>
      <c r="AU59">
        <f t="shared" si="27"/>
        <v>1.3</v>
      </c>
      <c r="AV59">
        <v>1</v>
      </c>
      <c r="AW59">
        <v>7.0000000000000007E-2</v>
      </c>
      <c r="AX59">
        <v>64.733333333333334</v>
      </c>
      <c r="AY59">
        <f>'Attacking Stats'!I9</f>
        <v>3.62</v>
      </c>
      <c r="AZ59">
        <f>'Attacking Stats'!M9</f>
        <v>7.8409090909090914E-2</v>
      </c>
    </row>
    <row r="60" spans="1:59" x14ac:dyDescent="0.25">
      <c r="A60">
        <v>6</v>
      </c>
      <c r="B60" t="s">
        <v>367</v>
      </c>
      <c r="C60">
        <v>1</v>
      </c>
      <c r="D60">
        <v>1</v>
      </c>
      <c r="E60" t="s">
        <v>366</v>
      </c>
      <c r="K60">
        <f>Scores_and_Fixtures[[#This Row],[Wk]]</f>
        <v>6</v>
      </c>
      <c r="L60" t="str">
        <f>Scores_and_Fixtures[[#This Row],[Home]]</f>
        <v>Frosinone</v>
      </c>
      <c r="M60">
        <f ca="1">IF(ISBLANK(Scores_and_Fixtures[[#This Row],[Home Score]])=FALSE,Scores_and_Fixtures[[#This Row],[Home Score]],_xlfn.BINOM.INV(10000,(VLOOKUP(L60,$AQ$3:$AS$22,2,FALSE)*VLOOKUP(O60,$AQ$3:$AS$22,3,FALSE)*($AS$1/2))/10000,RAND()))</f>
        <v>1</v>
      </c>
      <c r="N60">
        <f ca="1">IF(ISBLANK(Scores_and_Fixtures[[#This Row],[Away Score]])=FALSE,Scores_and_Fixtures[[#This Row],[Away Score]],_xlfn.BINOM.INV(10000,(VLOOKUP(O60,$AQ$3:$AS$22,2,FALSE)*VLOOKUP(L60,$AQ$3:$AS$22,3,FALSE)*($AS$1/2))/10000,RAND()))</f>
        <v>1</v>
      </c>
      <c r="O60" t="str">
        <f>Scores_and_Fixtures[[#This Row],[Away]]</f>
        <v>Fiorentina</v>
      </c>
      <c r="U60">
        <f t="shared" ca="1" si="10"/>
        <v>5</v>
      </c>
      <c r="V60" t="s">
        <v>374</v>
      </c>
      <c r="W60">
        <f t="shared" si="11"/>
        <v>38</v>
      </c>
      <c r="X60">
        <f t="shared" ca="1" si="12"/>
        <v>20</v>
      </c>
      <c r="Y60">
        <f t="shared" ca="1" si="13"/>
        <v>7</v>
      </c>
      <c r="Z60">
        <f t="shared" ca="1" si="14"/>
        <v>11</v>
      </c>
      <c r="AA60">
        <f t="shared" ca="1" si="15"/>
        <v>71</v>
      </c>
      <c r="AB60">
        <f t="shared" ca="1" si="16"/>
        <v>42</v>
      </c>
      <c r="AC60">
        <f t="shared" ca="1" si="22"/>
        <v>29</v>
      </c>
      <c r="AD60">
        <f t="shared" ca="1" si="23"/>
        <v>67</v>
      </c>
      <c r="AF60">
        <f t="shared" ca="1" si="17"/>
        <v>5</v>
      </c>
      <c r="AG60">
        <f t="shared" ca="1" si="18"/>
        <v>4</v>
      </c>
      <c r="AH60">
        <f t="shared" ca="1" si="19"/>
        <v>3</v>
      </c>
      <c r="AI60">
        <f t="shared" ca="1" si="25"/>
        <v>161703</v>
      </c>
      <c r="AT60">
        <f t="shared" si="26"/>
        <v>0.875</v>
      </c>
      <c r="AU60">
        <f t="shared" si="27"/>
        <v>1.0062500000000001</v>
      </c>
      <c r="AV60">
        <v>1.2941176470588236</v>
      </c>
      <c r="AW60">
        <v>0.09</v>
      </c>
      <c r="AX60">
        <v>54.6</v>
      </c>
      <c r="AY60">
        <f>'Attacking Stats'!I10</f>
        <v>4.5599999999999996</v>
      </c>
      <c r="AZ60">
        <f>'Attacking Stats'!M10</f>
        <v>0.13551020408163267</v>
      </c>
    </row>
    <row r="61" spans="1:59" x14ac:dyDescent="0.25">
      <c r="A61">
        <v>6</v>
      </c>
      <c r="B61" t="s">
        <v>368</v>
      </c>
      <c r="C61">
        <v>4</v>
      </c>
      <c r="D61">
        <v>1</v>
      </c>
      <c r="E61" t="s">
        <v>377</v>
      </c>
      <c r="K61">
        <f>Scores_and_Fixtures[[#This Row],[Wk]]</f>
        <v>6</v>
      </c>
      <c r="L61" t="str">
        <f>Scores_and_Fixtures[[#This Row],[Home]]</f>
        <v>Genoa</v>
      </c>
      <c r="M61">
        <f ca="1">IF(ISBLANK(Scores_and_Fixtures[[#This Row],[Home Score]])=FALSE,Scores_and_Fixtures[[#This Row],[Home Score]],_xlfn.BINOM.INV(10000,(VLOOKUP(L61,$AQ$3:$AS$22,2,FALSE)*VLOOKUP(O61,$AQ$3:$AS$22,3,FALSE)*($AS$1/2))/10000,RAND()))</f>
        <v>4</v>
      </c>
      <c r="N61">
        <f ca="1">IF(ISBLANK(Scores_and_Fixtures[[#This Row],[Away Score]])=FALSE,Scores_and_Fixtures[[#This Row],[Away Score]],_xlfn.BINOM.INV(10000,(VLOOKUP(O61,$AQ$3:$AS$22,2,FALSE)*VLOOKUP(L61,$AQ$3:$AS$22,3,FALSE)*($AS$1/2))/10000,RAND()))</f>
        <v>1</v>
      </c>
      <c r="O61" t="str">
        <f>Scores_and_Fixtures[[#This Row],[Away]]</f>
        <v>Roma</v>
      </c>
      <c r="U61">
        <f t="shared" ca="1" si="10"/>
        <v>8</v>
      </c>
      <c r="V61" t="s">
        <v>375</v>
      </c>
      <c r="W61">
        <f t="shared" si="11"/>
        <v>38</v>
      </c>
      <c r="X61">
        <f t="shared" ca="1" si="12"/>
        <v>15</v>
      </c>
      <c r="Y61">
        <f t="shared" ca="1" si="13"/>
        <v>11</v>
      </c>
      <c r="Z61">
        <f t="shared" ca="1" si="14"/>
        <v>12</v>
      </c>
      <c r="AA61">
        <f t="shared" ca="1" si="15"/>
        <v>38</v>
      </c>
      <c r="AB61">
        <f t="shared" ca="1" si="16"/>
        <v>33</v>
      </c>
      <c r="AC61">
        <f t="shared" ca="1" si="22"/>
        <v>5</v>
      </c>
      <c r="AD61">
        <f t="shared" ca="1" si="23"/>
        <v>56</v>
      </c>
      <c r="AF61">
        <f t="shared" ca="1" si="17"/>
        <v>8</v>
      </c>
      <c r="AG61">
        <f t="shared" ca="1" si="18"/>
        <v>8</v>
      </c>
      <c r="AH61">
        <f t="shared" ca="1" si="19"/>
        <v>13</v>
      </c>
      <c r="AI61">
        <f t="shared" ca="1" si="25"/>
        <v>131313</v>
      </c>
      <c r="AT61">
        <f t="shared" si="26"/>
        <v>1</v>
      </c>
      <c r="AU61">
        <f t="shared" si="27"/>
        <v>1.1125</v>
      </c>
      <c r="AV61">
        <v>1.4705882352941178</v>
      </c>
      <c r="AW61">
        <v>0.12</v>
      </c>
      <c r="AX61">
        <v>82.544444444444451</v>
      </c>
      <c r="AY61">
        <f>'Attacking Stats'!I11</f>
        <v>3.75</v>
      </c>
      <c r="AZ61">
        <f>'Attacking Stats'!M11</f>
        <v>0.11712962962962964</v>
      </c>
    </row>
    <row r="62" spans="1:59" x14ac:dyDescent="0.25">
      <c r="A62">
        <v>7</v>
      </c>
      <c r="B62" t="s">
        <v>373</v>
      </c>
      <c r="C62">
        <v>0</v>
      </c>
      <c r="D62">
        <v>4</v>
      </c>
      <c r="E62" t="s">
        <v>376</v>
      </c>
      <c r="K62">
        <f>Scores_and_Fixtures[[#This Row],[Wk]]</f>
        <v>7</v>
      </c>
      <c r="L62" t="str">
        <f>Scores_and_Fixtures[[#This Row],[Home]]</f>
        <v>Lecce</v>
      </c>
      <c r="M62">
        <f ca="1">IF(ISBLANK(Scores_and_Fixtures[[#This Row],[Home Score]])=FALSE,Scores_and_Fixtures[[#This Row],[Home Score]],_xlfn.BINOM.INV(10000,(VLOOKUP(L62,$AQ$3:$AS$22,2,FALSE)*VLOOKUP(O62,$AQ$3:$AS$22,3,FALSE)*($AS$1/2))/10000,RAND()))</f>
        <v>0</v>
      </c>
      <c r="N62">
        <f ca="1">IF(ISBLANK(Scores_and_Fixtures[[#This Row],[Away Score]])=FALSE,Scores_and_Fixtures[[#This Row],[Away Score]],_xlfn.BINOM.INV(10000,(VLOOKUP(O62,$AQ$3:$AS$22,2,FALSE)*VLOOKUP(L62,$AQ$3:$AS$22,3,FALSE)*($AS$1/2))/10000,RAND()))</f>
        <v>4</v>
      </c>
      <c r="O62" t="str">
        <f>Scores_and_Fixtures[[#This Row],[Away]]</f>
        <v>Napoli</v>
      </c>
      <c r="U62">
        <f t="shared" ca="1" si="10"/>
        <v>6</v>
      </c>
      <c r="V62" t="s">
        <v>376</v>
      </c>
      <c r="W62">
        <f t="shared" si="11"/>
        <v>38</v>
      </c>
      <c r="X62">
        <f t="shared" ca="1" si="12"/>
        <v>20</v>
      </c>
      <c r="Y62">
        <f t="shared" ca="1" si="13"/>
        <v>6</v>
      </c>
      <c r="Z62">
        <f t="shared" ca="1" si="14"/>
        <v>12</v>
      </c>
      <c r="AA62">
        <f t="shared" ca="1" si="15"/>
        <v>67</v>
      </c>
      <c r="AB62">
        <f t="shared" ca="1" si="16"/>
        <v>50</v>
      </c>
      <c r="AC62">
        <f t="shared" ca="1" si="22"/>
        <v>17</v>
      </c>
      <c r="AD62">
        <f t="shared" ca="1" si="23"/>
        <v>66</v>
      </c>
      <c r="AF62">
        <f t="shared" ca="1" si="17"/>
        <v>6</v>
      </c>
      <c r="AG62">
        <f t="shared" ca="1" si="18"/>
        <v>7</v>
      </c>
      <c r="AH62">
        <f t="shared" ca="1" si="19"/>
        <v>4</v>
      </c>
      <c r="AI62">
        <f t="shared" ca="1" si="25"/>
        <v>151404</v>
      </c>
      <c r="AT62">
        <f t="shared" si="26"/>
        <v>1</v>
      </c>
      <c r="AU62">
        <f t="shared" si="27"/>
        <v>1.2375</v>
      </c>
      <c r="AV62">
        <v>2.0625</v>
      </c>
      <c r="AW62">
        <v>0.11</v>
      </c>
      <c r="AX62">
        <v>92.955555555555549</v>
      </c>
      <c r="AY62">
        <f>'Attacking Stats'!I12</f>
        <v>3.19</v>
      </c>
      <c r="AZ62">
        <f>'Attacking Stats'!M12</f>
        <v>0.10939226519337017</v>
      </c>
    </row>
    <row r="63" spans="1:59" x14ac:dyDescent="0.25">
      <c r="A63">
        <v>7</v>
      </c>
      <c r="B63" t="s">
        <v>374</v>
      </c>
      <c r="C63">
        <v>2</v>
      </c>
      <c r="D63">
        <v>0</v>
      </c>
      <c r="E63" t="s">
        <v>372</v>
      </c>
      <c r="K63">
        <f>Scores_and_Fixtures[[#This Row],[Wk]]</f>
        <v>7</v>
      </c>
      <c r="L63" t="str">
        <f>Scores_and_Fixtures[[#This Row],[Home]]</f>
        <v>Milan</v>
      </c>
      <c r="M63">
        <f ca="1">IF(ISBLANK(Scores_and_Fixtures[[#This Row],[Home Score]])=FALSE,Scores_and_Fixtures[[#This Row],[Home Score]],_xlfn.BINOM.INV(10000,(VLOOKUP(L63,$AQ$3:$AS$22,2,FALSE)*VLOOKUP(O63,$AQ$3:$AS$22,3,FALSE)*($AS$1/2))/10000,RAND()))</f>
        <v>2</v>
      </c>
      <c r="N63">
        <f ca="1">IF(ISBLANK(Scores_and_Fixtures[[#This Row],[Away Score]])=FALSE,Scores_and_Fixtures[[#This Row],[Away Score]],_xlfn.BINOM.INV(10000,(VLOOKUP(O63,$AQ$3:$AS$22,2,FALSE)*VLOOKUP(L63,$AQ$3:$AS$22,3,FALSE)*($AS$1/2))/10000,RAND()))</f>
        <v>0</v>
      </c>
      <c r="O63" t="str">
        <f>Scores_and_Fixtures[[#This Row],[Away]]</f>
        <v>Lazio</v>
      </c>
      <c r="U63">
        <f t="shared" ca="1" si="10"/>
        <v>7</v>
      </c>
      <c r="V63" t="s">
        <v>377</v>
      </c>
      <c r="W63">
        <f t="shared" si="11"/>
        <v>38</v>
      </c>
      <c r="X63">
        <f t="shared" ca="1" si="12"/>
        <v>17</v>
      </c>
      <c r="Y63">
        <f t="shared" ca="1" si="13"/>
        <v>9</v>
      </c>
      <c r="Z63">
        <f t="shared" ca="1" si="14"/>
        <v>12</v>
      </c>
      <c r="AA63">
        <f t="shared" ca="1" si="15"/>
        <v>64</v>
      </c>
      <c r="AB63">
        <f t="shared" ca="1" si="16"/>
        <v>46</v>
      </c>
      <c r="AC63">
        <f t="shared" ca="1" si="22"/>
        <v>18</v>
      </c>
      <c r="AD63">
        <f t="shared" ca="1" si="23"/>
        <v>60</v>
      </c>
      <c r="AF63">
        <f t="shared" ca="1" si="17"/>
        <v>7</v>
      </c>
      <c r="AG63">
        <f t="shared" ca="1" si="18"/>
        <v>6</v>
      </c>
      <c r="AH63">
        <f t="shared" ca="1" si="19"/>
        <v>5</v>
      </c>
      <c r="AI63">
        <f t="shared" ca="1" si="25"/>
        <v>141505</v>
      </c>
      <c r="AT63">
        <f t="shared" si="26"/>
        <v>1.1875</v>
      </c>
      <c r="AU63">
        <f t="shared" si="27"/>
        <v>0.93125000000000002</v>
      </c>
      <c r="AV63">
        <v>0.94117647058823528</v>
      </c>
      <c r="AW63">
        <v>0.09</v>
      </c>
      <c r="AX63">
        <v>41.9</v>
      </c>
      <c r="AY63">
        <f>'Attacking Stats'!I13</f>
        <v>3.87</v>
      </c>
      <c r="AZ63">
        <f>'Attacking Stats'!M13</f>
        <v>7.3399014778325125E-2</v>
      </c>
    </row>
    <row r="64" spans="1:59" x14ac:dyDescent="0.25">
      <c r="A64">
        <v>7</v>
      </c>
      <c r="B64" t="s">
        <v>378</v>
      </c>
      <c r="C64">
        <v>0</v>
      </c>
      <c r="D64">
        <v>4</v>
      </c>
      <c r="E64" t="s">
        <v>370</v>
      </c>
      <c r="K64">
        <f>Scores_and_Fixtures[[#This Row],[Wk]]</f>
        <v>7</v>
      </c>
      <c r="L64" t="str">
        <f>Scores_and_Fixtures[[#This Row],[Home]]</f>
        <v>Salernitana</v>
      </c>
      <c r="M64">
        <f ca="1">IF(ISBLANK(Scores_and_Fixtures[[#This Row],[Home Score]])=FALSE,Scores_and_Fixtures[[#This Row],[Home Score]],_xlfn.BINOM.INV(10000,(VLOOKUP(L64,$AQ$3:$AS$22,2,FALSE)*VLOOKUP(O64,$AQ$3:$AS$22,3,FALSE)*($AS$1/2))/10000,RAND()))</f>
        <v>0</v>
      </c>
      <c r="N64">
        <f ca="1">IF(ISBLANK(Scores_and_Fixtures[[#This Row],[Away Score]])=FALSE,Scores_and_Fixtures[[#This Row],[Away Score]],_xlfn.BINOM.INV(10000,(VLOOKUP(O64,$AQ$3:$AS$22,2,FALSE)*VLOOKUP(L64,$AQ$3:$AS$22,3,FALSE)*($AS$1/2))/10000,RAND()))</f>
        <v>4</v>
      </c>
      <c r="O64" t="str">
        <f>Scores_and_Fixtures[[#This Row],[Away]]</f>
        <v>Inter</v>
      </c>
      <c r="U64">
        <f t="shared" ca="1" si="10"/>
        <v>20</v>
      </c>
      <c r="V64" t="s">
        <v>378</v>
      </c>
      <c r="W64">
        <f t="shared" si="11"/>
        <v>38</v>
      </c>
      <c r="X64">
        <f t="shared" ca="1" si="12"/>
        <v>4</v>
      </c>
      <c r="Y64">
        <f t="shared" ca="1" si="13"/>
        <v>9</v>
      </c>
      <c r="Z64">
        <f t="shared" ca="1" si="14"/>
        <v>25</v>
      </c>
      <c r="AA64">
        <f t="shared" ca="1" si="15"/>
        <v>26</v>
      </c>
      <c r="AB64">
        <f t="shared" ca="1" si="16"/>
        <v>96</v>
      </c>
      <c r="AC64">
        <f t="shared" ca="1" si="22"/>
        <v>-70</v>
      </c>
      <c r="AD64">
        <f t="shared" ca="1" si="23"/>
        <v>21</v>
      </c>
      <c r="AF64">
        <f t="shared" ca="1" si="17"/>
        <v>19</v>
      </c>
      <c r="AG64">
        <f t="shared" ca="1" si="18"/>
        <v>20</v>
      </c>
      <c r="AH64">
        <f t="shared" ca="1" si="19"/>
        <v>18</v>
      </c>
      <c r="AI64">
        <f t="shared" ca="1" si="25"/>
        <v>20118</v>
      </c>
      <c r="AT64">
        <f t="shared" si="26"/>
        <v>1.3125</v>
      </c>
      <c r="AU64">
        <f t="shared" si="27"/>
        <v>1.1625000000000001</v>
      </c>
      <c r="AV64">
        <v>2.2941176470588234</v>
      </c>
      <c r="AW64">
        <v>0.14000000000000001</v>
      </c>
      <c r="AX64">
        <v>112.34444444444445</v>
      </c>
      <c r="AY64">
        <f>'Attacking Stats'!I14</f>
        <v>4.5</v>
      </c>
      <c r="AZ64">
        <f>'Attacking Stats'!M14</f>
        <v>0.12020725388601036</v>
      </c>
    </row>
    <row r="65" spans="1:58" x14ac:dyDescent="0.25">
      <c r="A65">
        <v>7</v>
      </c>
      <c r="B65" t="s">
        <v>363</v>
      </c>
      <c r="C65">
        <v>3</v>
      </c>
      <c r="D65">
        <v>0</v>
      </c>
      <c r="E65" t="s">
        <v>365</v>
      </c>
      <c r="K65">
        <f>Scores_and_Fixtures[[#This Row],[Wk]]</f>
        <v>7</v>
      </c>
      <c r="L65" t="str">
        <f>Scores_and_Fixtures[[#This Row],[Home]]</f>
        <v>Bologna</v>
      </c>
      <c r="M65">
        <f ca="1">IF(ISBLANK(Scores_and_Fixtures[[#This Row],[Home Score]])=FALSE,Scores_and_Fixtures[[#This Row],[Home Score]],_xlfn.BINOM.INV(10000,(VLOOKUP(L65,$AQ$3:$AS$22,2,FALSE)*VLOOKUP(O65,$AQ$3:$AS$22,3,FALSE)*($AS$1/2))/10000,RAND()))</f>
        <v>3</v>
      </c>
      <c r="N65">
        <f ca="1">IF(ISBLANK(Scores_and_Fixtures[[#This Row],[Away Score]])=FALSE,Scores_and_Fixtures[[#This Row],[Away Score]],_xlfn.BINOM.INV(10000,(VLOOKUP(O65,$AQ$3:$AS$22,2,FALSE)*VLOOKUP(L65,$AQ$3:$AS$22,3,FALSE)*($AS$1/2))/10000,RAND()))</f>
        <v>0</v>
      </c>
      <c r="O65" t="str">
        <f>Scores_and_Fixtures[[#This Row],[Away]]</f>
        <v>Empoli</v>
      </c>
      <c r="U65">
        <f t="shared" ca="1" si="10"/>
        <v>12</v>
      </c>
      <c r="V65" t="s">
        <v>379</v>
      </c>
      <c r="W65">
        <f t="shared" si="11"/>
        <v>38</v>
      </c>
      <c r="X65">
        <f t="shared" ca="1" si="12"/>
        <v>13</v>
      </c>
      <c r="Y65">
        <f t="shared" ca="1" si="13"/>
        <v>8</v>
      </c>
      <c r="Z65">
        <f t="shared" ca="1" si="14"/>
        <v>17</v>
      </c>
      <c r="AA65">
        <f t="shared" ca="1" si="15"/>
        <v>61</v>
      </c>
      <c r="AB65">
        <f t="shared" ca="1" si="16"/>
        <v>77</v>
      </c>
      <c r="AC65">
        <f t="shared" ca="1" si="22"/>
        <v>-16</v>
      </c>
      <c r="AD65">
        <f t="shared" ca="1" si="23"/>
        <v>47</v>
      </c>
      <c r="AF65">
        <f t="shared" ca="1" si="17"/>
        <v>11</v>
      </c>
      <c r="AG65">
        <f t="shared" ca="1" si="18"/>
        <v>15</v>
      </c>
      <c r="AH65">
        <f t="shared" ca="1" si="19"/>
        <v>6</v>
      </c>
      <c r="AI65">
        <f t="shared" ca="1" si="25"/>
        <v>100606</v>
      </c>
      <c r="AT65">
        <f t="shared" si="26"/>
        <v>1</v>
      </c>
      <c r="AU65">
        <f t="shared" si="27"/>
        <v>0.84375</v>
      </c>
      <c r="AV65">
        <v>1.125</v>
      </c>
      <c r="AW65">
        <v>7.0000000000000007E-2</v>
      </c>
      <c r="AX65">
        <v>78.444444444444443</v>
      </c>
      <c r="AY65">
        <f>'Attacking Stats'!I15</f>
        <v>3.87</v>
      </c>
      <c r="AZ65">
        <f>'Attacking Stats'!M15</f>
        <v>8.1278538812785392E-2</v>
      </c>
    </row>
    <row r="66" spans="1:58" x14ac:dyDescent="0.25">
      <c r="A66">
        <v>7</v>
      </c>
      <c r="B66" t="s">
        <v>381</v>
      </c>
      <c r="C66">
        <v>2</v>
      </c>
      <c r="D66">
        <v>2</v>
      </c>
      <c r="E66" t="s">
        <v>368</v>
      </c>
      <c r="K66">
        <f>Scores_and_Fixtures[[#This Row],[Wk]]</f>
        <v>7</v>
      </c>
      <c r="L66" t="str">
        <f>Scores_and_Fixtures[[#This Row],[Home]]</f>
        <v>Udinese</v>
      </c>
      <c r="M66">
        <f ca="1">IF(ISBLANK(Scores_and_Fixtures[[#This Row],[Home Score]])=FALSE,Scores_and_Fixtures[[#This Row],[Home Score]],_xlfn.BINOM.INV(10000,(VLOOKUP(L66,$AQ$3:$AS$22,2,FALSE)*VLOOKUP(O66,$AQ$3:$AS$22,3,FALSE)*($AS$1/2))/10000,RAND()))</f>
        <v>2</v>
      </c>
      <c r="N66">
        <f ca="1">IF(ISBLANK(Scores_and_Fixtures[[#This Row],[Away Score]])=FALSE,Scores_and_Fixtures[[#This Row],[Away Score]],_xlfn.BINOM.INV(10000,(VLOOKUP(O66,$AQ$3:$AS$22,2,FALSE)*VLOOKUP(L66,$AQ$3:$AS$22,3,FALSE)*($AS$1/2))/10000,RAND()))</f>
        <v>2</v>
      </c>
      <c r="O66" t="str">
        <f>Scores_and_Fixtures[[#This Row],[Away]]</f>
        <v>Genoa</v>
      </c>
      <c r="U66">
        <f t="shared" ca="1" si="10"/>
        <v>10</v>
      </c>
      <c r="V66" t="s">
        <v>380</v>
      </c>
      <c r="W66">
        <f t="shared" si="11"/>
        <v>38</v>
      </c>
      <c r="X66">
        <f t="shared" ca="1" si="12"/>
        <v>14</v>
      </c>
      <c r="Y66">
        <f t="shared" ca="1" si="13"/>
        <v>9</v>
      </c>
      <c r="Z66">
        <f t="shared" ca="1" si="14"/>
        <v>15</v>
      </c>
      <c r="AA66">
        <f t="shared" ca="1" si="15"/>
        <v>36</v>
      </c>
      <c r="AB66">
        <f t="shared" ca="1" si="16"/>
        <v>43</v>
      </c>
      <c r="AC66">
        <f t="shared" ca="1" si="22"/>
        <v>-7</v>
      </c>
      <c r="AD66">
        <f t="shared" ca="1" si="23"/>
        <v>51</v>
      </c>
      <c r="AF66">
        <f t="shared" ca="1" si="17"/>
        <v>10</v>
      </c>
      <c r="AG66">
        <f t="shared" ca="1" si="18"/>
        <v>11</v>
      </c>
      <c r="AH66">
        <f t="shared" ca="1" si="19"/>
        <v>15</v>
      </c>
      <c r="AI66">
        <f t="shared" ca="1" si="25"/>
        <v>111015</v>
      </c>
      <c r="AT66">
        <f t="shared" si="26"/>
        <v>1.5</v>
      </c>
      <c r="AU66">
        <f t="shared" si="27"/>
        <v>1.3</v>
      </c>
      <c r="AV66">
        <v>2.1176470588235294</v>
      </c>
      <c r="AW66">
        <v>0.14000000000000001</v>
      </c>
      <c r="AX66">
        <v>87.12222222222222</v>
      </c>
      <c r="AY66">
        <f>'Attacking Stats'!I16</f>
        <v>5.19</v>
      </c>
      <c r="AZ66">
        <f>'Attacking Stats'!M16</f>
        <v>0.10362318840579711</v>
      </c>
    </row>
    <row r="67" spans="1:58" x14ac:dyDescent="0.25">
      <c r="A67">
        <v>7</v>
      </c>
      <c r="B67" t="s">
        <v>362</v>
      </c>
      <c r="C67">
        <v>0</v>
      </c>
      <c r="D67">
        <v>0</v>
      </c>
      <c r="E67" t="s">
        <v>371</v>
      </c>
      <c r="K67">
        <f>Scores_and_Fixtures[[#This Row],[Wk]]</f>
        <v>7</v>
      </c>
      <c r="L67" t="str">
        <f>Scores_and_Fixtures[[#This Row],[Home]]</f>
        <v>Atalanta</v>
      </c>
      <c r="M67">
        <f ca="1">IF(ISBLANK(Scores_and_Fixtures[[#This Row],[Home Score]])=FALSE,Scores_and_Fixtures[[#This Row],[Home Score]],_xlfn.BINOM.INV(10000,(VLOOKUP(L67,$AQ$3:$AS$22,2,FALSE)*VLOOKUP(O67,$AQ$3:$AS$22,3,FALSE)*($AS$1/2))/10000,RAND()))</f>
        <v>0</v>
      </c>
      <c r="N67">
        <f ca="1">IF(ISBLANK(Scores_and_Fixtures[[#This Row],[Away Score]])=FALSE,Scores_and_Fixtures[[#This Row],[Away Score]],_xlfn.BINOM.INV(10000,(VLOOKUP(O67,$AQ$3:$AS$22,2,FALSE)*VLOOKUP(L67,$AQ$3:$AS$22,3,FALSE)*($AS$1/2))/10000,RAND()))</f>
        <v>0</v>
      </c>
      <c r="O67" t="str">
        <f>Scores_and_Fixtures[[#This Row],[Away]]</f>
        <v>Juventus</v>
      </c>
      <c r="U67">
        <f t="shared" ca="1" si="10"/>
        <v>18</v>
      </c>
      <c r="V67" t="s">
        <v>381</v>
      </c>
      <c r="W67">
        <f t="shared" si="11"/>
        <v>38</v>
      </c>
      <c r="X67">
        <f t="shared" ca="1" si="12"/>
        <v>3</v>
      </c>
      <c r="Y67">
        <f t="shared" ca="1" si="13"/>
        <v>18</v>
      </c>
      <c r="Z67">
        <f t="shared" ca="1" si="14"/>
        <v>17</v>
      </c>
      <c r="AA67">
        <f t="shared" ca="1" si="15"/>
        <v>27</v>
      </c>
      <c r="AB67">
        <f t="shared" ca="1" si="16"/>
        <v>65</v>
      </c>
      <c r="AC67">
        <f t="shared" ca="1" si="22"/>
        <v>-38</v>
      </c>
      <c r="AD67">
        <f t="shared" ca="1" si="23"/>
        <v>27</v>
      </c>
      <c r="AF67">
        <f t="shared" ca="1" si="17"/>
        <v>17</v>
      </c>
      <c r="AG67">
        <f t="shared" ca="1" si="18"/>
        <v>18</v>
      </c>
      <c r="AH67">
        <f t="shared" ca="1" si="19"/>
        <v>17</v>
      </c>
      <c r="AI67">
        <f t="shared" ca="1" si="25"/>
        <v>40317</v>
      </c>
      <c r="AT67">
        <f t="shared" si="26"/>
        <v>1</v>
      </c>
      <c r="AU67">
        <f t="shared" si="27"/>
        <v>1.125</v>
      </c>
      <c r="AV67">
        <v>1</v>
      </c>
      <c r="AW67">
        <v>0.09</v>
      </c>
      <c r="AX67">
        <v>58.777777777777779</v>
      </c>
      <c r="AY67">
        <f>'Attacking Stats'!I17</f>
        <v>3.81</v>
      </c>
      <c r="AZ67">
        <f>'Attacking Stats'!M17</f>
        <v>0.1125</v>
      </c>
    </row>
    <row r="68" spans="1:58" x14ac:dyDescent="0.25">
      <c r="A68">
        <v>7</v>
      </c>
      <c r="B68" t="s">
        <v>377</v>
      </c>
      <c r="C68">
        <v>2</v>
      </c>
      <c r="D68">
        <v>0</v>
      </c>
      <c r="E68" t="s">
        <v>367</v>
      </c>
      <c r="K68">
        <f>Scores_and_Fixtures[[#This Row],[Wk]]</f>
        <v>7</v>
      </c>
      <c r="L68" t="str">
        <f>Scores_and_Fixtures[[#This Row],[Home]]</f>
        <v>Roma</v>
      </c>
      <c r="M68">
        <f ca="1">IF(ISBLANK(Scores_and_Fixtures[[#This Row],[Home Score]])=FALSE,Scores_and_Fixtures[[#This Row],[Home Score]],_xlfn.BINOM.INV(10000,(VLOOKUP(L68,$AQ$3:$AS$22,2,FALSE)*VLOOKUP(O68,$AQ$3:$AS$22,3,FALSE)*($AS$1/2))/10000,RAND()))</f>
        <v>2</v>
      </c>
      <c r="N68">
        <f ca="1">IF(ISBLANK(Scores_and_Fixtures[[#This Row],[Away Score]])=FALSE,Scores_and_Fixtures[[#This Row],[Away Score]],_xlfn.BINOM.INV(10000,(VLOOKUP(O68,$AQ$3:$AS$22,2,FALSE)*VLOOKUP(L68,$AQ$3:$AS$22,3,FALSE)*($AS$1/2))/10000,RAND()))</f>
        <v>0</v>
      </c>
      <c r="O68" t="str">
        <f>Scores_and_Fixtures[[#This Row],[Away]]</f>
        <v>Frosinone</v>
      </c>
      <c r="AT68">
        <f t="shared" si="26"/>
        <v>0.875</v>
      </c>
      <c r="AU68">
        <f t="shared" si="27"/>
        <v>1.2</v>
      </c>
      <c r="AV68">
        <v>0.52941176470588236</v>
      </c>
      <c r="AW68">
        <v>0.05</v>
      </c>
      <c r="AX68">
        <v>48.31111111111111</v>
      </c>
      <c r="AY68">
        <f>'Attacking Stats'!I18</f>
        <v>3.12</v>
      </c>
      <c r="AZ68">
        <f>'Attacking Stats'!M18</f>
        <v>7.5438596491228069E-2</v>
      </c>
    </row>
    <row r="69" spans="1:58" x14ac:dyDescent="0.25">
      <c r="A69">
        <v>7</v>
      </c>
      <c r="B69" t="s">
        <v>379</v>
      </c>
      <c r="C69">
        <v>0</v>
      </c>
      <c r="D69">
        <v>1</v>
      </c>
      <c r="E69" t="s">
        <v>375</v>
      </c>
      <c r="K69">
        <f>Scores_and_Fixtures[[#This Row],[Wk]]</f>
        <v>7</v>
      </c>
      <c r="L69" t="str">
        <f>Scores_and_Fixtures[[#This Row],[Home]]</f>
        <v>Sassuolo</v>
      </c>
      <c r="M69">
        <f ca="1">IF(ISBLANK(Scores_and_Fixtures[[#This Row],[Home Score]])=FALSE,Scores_and_Fixtures[[#This Row],[Home Score]],_xlfn.BINOM.INV(10000,(VLOOKUP(L69,$AQ$3:$AS$22,2,FALSE)*VLOOKUP(O69,$AQ$3:$AS$22,3,FALSE)*($AS$1/2))/10000,RAND()))</f>
        <v>0</v>
      </c>
      <c r="N69">
        <f ca="1">IF(ISBLANK(Scores_and_Fixtures[[#This Row],[Away Score]])=FALSE,Scores_and_Fixtures[[#This Row],[Away Score]],_xlfn.BINOM.INV(10000,(VLOOKUP(O69,$AQ$3:$AS$22,2,FALSE)*VLOOKUP(L69,$AQ$3:$AS$22,3,FALSE)*($AS$1/2))/10000,RAND()))</f>
        <v>1</v>
      </c>
      <c r="O69" t="str">
        <f>Scores_and_Fixtures[[#This Row],[Away]]</f>
        <v>Monza</v>
      </c>
      <c r="U69" t="s">
        <v>133</v>
      </c>
      <c r="V69" t="s">
        <v>134</v>
      </c>
      <c r="W69" t="s">
        <v>127</v>
      </c>
      <c r="X69" t="s">
        <v>4</v>
      </c>
      <c r="Y69" t="s">
        <v>5</v>
      </c>
      <c r="Z69" t="s">
        <v>6</v>
      </c>
      <c r="AA69" t="s">
        <v>7</v>
      </c>
      <c r="AB69" t="s">
        <v>8</v>
      </c>
      <c r="AC69" t="s">
        <v>9</v>
      </c>
      <c r="AD69" t="s">
        <v>10</v>
      </c>
      <c r="AT69">
        <f t="shared" si="26"/>
        <v>0.625</v>
      </c>
      <c r="AU69">
        <f t="shared" si="27"/>
        <v>0.98124999999999996</v>
      </c>
      <c r="AV69">
        <v>1.8823529411764706</v>
      </c>
      <c r="AW69">
        <v>0.11</v>
      </c>
      <c r="AX69">
        <v>100.96666666666667</v>
      </c>
      <c r="AY69">
        <f>'Attacking Stats'!I19</f>
        <v>4.62</v>
      </c>
      <c r="AZ69">
        <f>'Attacking Stats'!M19</f>
        <v>9.3273542600896861E-2</v>
      </c>
    </row>
    <row r="70" spans="1:58" x14ac:dyDescent="0.25">
      <c r="A70">
        <v>7</v>
      </c>
      <c r="B70" t="s">
        <v>380</v>
      </c>
      <c r="C70">
        <v>0</v>
      </c>
      <c r="D70">
        <v>0</v>
      </c>
      <c r="E70" t="s">
        <v>369</v>
      </c>
      <c r="K70">
        <f>Scores_and_Fixtures[[#This Row],[Wk]]</f>
        <v>7</v>
      </c>
      <c r="L70" t="str">
        <f>Scores_and_Fixtures[[#This Row],[Home]]</f>
        <v>Torino</v>
      </c>
      <c r="M70">
        <f ca="1">IF(ISBLANK(Scores_and_Fixtures[[#This Row],[Home Score]])=FALSE,Scores_and_Fixtures[[#This Row],[Home Score]],_xlfn.BINOM.INV(10000,(VLOOKUP(L70,$AQ$3:$AS$22,2,FALSE)*VLOOKUP(O70,$AQ$3:$AS$22,3,FALSE)*($AS$1/2))/10000,RAND()))</f>
        <v>0</v>
      </c>
      <c r="N70">
        <f ca="1">IF(ISBLANK(Scores_and_Fixtures[[#This Row],[Away Score]])=FALSE,Scores_and_Fixtures[[#This Row],[Away Score]],_xlfn.BINOM.INV(10000,(VLOOKUP(O70,$AQ$3:$AS$22,2,FALSE)*VLOOKUP(L70,$AQ$3:$AS$22,3,FALSE)*($AS$1/2))/10000,RAND()))</f>
        <v>0</v>
      </c>
      <c r="O70" t="str">
        <f>Scores_and_Fixtures[[#This Row],[Away]]</f>
        <v>Hellas Verona</v>
      </c>
      <c r="U70">
        <v>1</v>
      </c>
      <c r="V70" t="str">
        <f t="shared" ref="V70:V89" ca="1" si="28">INDEX($U$47:$AD$67,MATCH(U70,$U$47:$U$67,0),2)</f>
        <v>Inter</v>
      </c>
      <c r="W70">
        <f t="shared" ref="W70:W89" ca="1" si="29">INDEX($U$47:$AD$67,MATCH(U70,$U$47:$U$67,0),3)</f>
        <v>38</v>
      </c>
      <c r="X70">
        <f t="shared" ref="X70:X89" ca="1" si="30">INDEX($U$47:$AD$67,MATCH($U70,$U$47:$U$67,0),4)</f>
        <v>34</v>
      </c>
      <c r="Y70">
        <f t="shared" ref="Y70:Y89" ca="1" si="31">INDEX($U$47:$AD$67,MATCH($U70,$U$47:$U$67,0),5)</f>
        <v>3</v>
      </c>
      <c r="Z70">
        <f t="shared" ref="Z70:Z89" ca="1" si="32">INDEX($U$47:$AD$67,MATCH($U70,$U$47:$U$67,0),6)</f>
        <v>1</v>
      </c>
      <c r="AA70">
        <f t="shared" ref="AA70:AA89" ca="1" si="33">INDEX($U$47:$AD$67,MATCH($U70,$U$47:$U$67,0),7)</f>
        <v>108</v>
      </c>
      <c r="AB70">
        <f t="shared" ref="AB70:AB89" ca="1" si="34">INDEX($U$47:$AD$67,MATCH($U70,$U$47:$U$67,0),8)</f>
        <v>7</v>
      </c>
      <c r="AC70">
        <f ca="1">INDEX($U$47:$AD$67,MATCH($U70,$U$47:$U$67,0),9)</f>
        <v>101</v>
      </c>
      <c r="AD70">
        <f t="shared" ref="AD70:AD89" ca="1" si="35">INDEX($U$47:$AD$67,MATCH($U70,$U$47:$U$67,0),10)</f>
        <v>105</v>
      </c>
      <c r="AT70">
        <f t="shared" si="26"/>
        <v>0.8125</v>
      </c>
      <c r="AU70">
        <f t="shared" si="27"/>
        <v>0.86250000000000004</v>
      </c>
      <c r="AV70">
        <v>1.5625</v>
      </c>
      <c r="AW70">
        <v>0.13</v>
      </c>
      <c r="AX70">
        <v>60.966666666666669</v>
      </c>
      <c r="AY70">
        <f>'Attacking Stats'!I20</f>
        <v>3.12</v>
      </c>
      <c r="AZ70">
        <f>'Attacking Stats'!M20</f>
        <v>9.4705882352941181E-2</v>
      </c>
    </row>
    <row r="71" spans="1:58" x14ac:dyDescent="0.25">
      <c r="A71">
        <v>7</v>
      </c>
      <c r="B71" t="s">
        <v>366</v>
      </c>
      <c r="C71">
        <v>3</v>
      </c>
      <c r="D71">
        <v>0</v>
      </c>
      <c r="E71" t="s">
        <v>364</v>
      </c>
      <c r="K71">
        <f>Scores_and_Fixtures[[#This Row],[Wk]]</f>
        <v>7</v>
      </c>
      <c r="L71" t="str">
        <f>Scores_and_Fixtures[[#This Row],[Home]]</f>
        <v>Fiorentina</v>
      </c>
      <c r="M71">
        <f ca="1">IF(ISBLANK(Scores_and_Fixtures[[#This Row],[Home Score]])=FALSE,Scores_and_Fixtures[[#This Row],[Home Score]],_xlfn.BINOM.INV(10000,(VLOOKUP(L71,$AQ$3:$AS$22,2,FALSE)*VLOOKUP(O71,$AQ$3:$AS$22,3,FALSE)*($AS$1/2))/10000,RAND()))</f>
        <v>3</v>
      </c>
      <c r="N71">
        <f ca="1">IF(ISBLANK(Scores_and_Fixtures[[#This Row],[Away Score]])=FALSE,Scores_and_Fixtures[[#This Row],[Away Score]],_xlfn.BINOM.INV(10000,(VLOOKUP(O71,$AQ$3:$AS$22,2,FALSE)*VLOOKUP(L71,$AQ$3:$AS$22,3,FALSE)*($AS$1/2))/10000,RAND()))</f>
        <v>0</v>
      </c>
      <c r="O71" t="str">
        <f>Scores_and_Fixtures[[#This Row],[Away]]</f>
        <v>Cagliari</v>
      </c>
      <c r="U71">
        <v>2</v>
      </c>
      <c r="V71" t="str">
        <f t="shared" ca="1" si="28"/>
        <v>Juventus</v>
      </c>
      <c r="W71">
        <f t="shared" ca="1" si="29"/>
        <v>38</v>
      </c>
      <c r="X71">
        <f t="shared" ca="1" si="30"/>
        <v>23</v>
      </c>
      <c r="Y71">
        <f t="shared" ca="1" si="31"/>
        <v>11</v>
      </c>
      <c r="Z71">
        <f t="shared" ca="1" si="32"/>
        <v>4</v>
      </c>
      <c r="AA71">
        <f t="shared" ca="1" si="33"/>
        <v>56</v>
      </c>
      <c r="AB71">
        <f t="shared" ca="1" si="34"/>
        <v>25</v>
      </c>
      <c r="AC71">
        <f ca="1">AC49</f>
        <v>29</v>
      </c>
      <c r="AD71">
        <f t="shared" ca="1" si="35"/>
        <v>80</v>
      </c>
      <c r="AT71">
        <f t="shared" si="26"/>
        <v>0.73333333333333328</v>
      </c>
      <c r="AU71">
        <f t="shared" si="27"/>
        <v>0.77999999999999992</v>
      </c>
      <c r="AV71">
        <v>1.25</v>
      </c>
      <c r="AW71">
        <v>0.11</v>
      </c>
      <c r="AX71">
        <v>69.966666666666669</v>
      </c>
      <c r="AY71">
        <f>'Attacking Stats'!I21</f>
        <v>3.75</v>
      </c>
      <c r="AZ71">
        <f>'Attacking Stats'!M21</f>
        <v>9.9999999999999992E-2</v>
      </c>
    </row>
    <row r="72" spans="1:58" x14ac:dyDescent="0.25">
      <c r="A72">
        <v>8</v>
      </c>
      <c r="B72" t="s">
        <v>365</v>
      </c>
      <c r="C72">
        <v>0</v>
      </c>
      <c r="D72">
        <v>0</v>
      </c>
      <c r="E72" t="s">
        <v>381</v>
      </c>
      <c r="K72">
        <f>Scores_and_Fixtures[[#This Row],[Wk]]</f>
        <v>8</v>
      </c>
      <c r="L72" t="str">
        <f>Scores_and_Fixtures[[#This Row],[Home]]</f>
        <v>Empoli</v>
      </c>
      <c r="M72">
        <f ca="1">IF(ISBLANK(Scores_and_Fixtures[[#This Row],[Home Score]])=FALSE,Scores_and_Fixtures[[#This Row],[Home Score]],_xlfn.BINOM.INV(10000,(VLOOKUP(L72,$AQ$3:$AS$22,2,FALSE)*VLOOKUP(O72,$AQ$3:$AS$22,3,FALSE)*($AS$1/2))/10000,RAND()))</f>
        <v>0</v>
      </c>
      <c r="N72">
        <f ca="1">IF(ISBLANK(Scores_and_Fixtures[[#This Row],[Away Score]])=FALSE,Scores_and_Fixtures[[#This Row],[Away Score]],_xlfn.BINOM.INV(10000,(VLOOKUP(O72,$AQ$3:$AS$22,2,FALSE)*VLOOKUP(L72,$AQ$3:$AS$22,3,FALSE)*($AS$1/2))/10000,RAND()))</f>
        <v>0</v>
      </c>
      <c r="O72" t="str">
        <f>Scores_and_Fixtures[[#This Row],[Away]]</f>
        <v>Udinese</v>
      </c>
      <c r="U72">
        <v>3</v>
      </c>
      <c r="V72" t="str">
        <f t="shared" ca="1" si="28"/>
        <v>Bologna</v>
      </c>
      <c r="W72">
        <f t="shared" ca="1" si="29"/>
        <v>38</v>
      </c>
      <c r="X72">
        <f t="shared" ca="1" si="30"/>
        <v>19</v>
      </c>
      <c r="Y72">
        <f t="shared" ca="1" si="31"/>
        <v>13</v>
      </c>
      <c r="Z72">
        <f t="shared" ca="1" si="32"/>
        <v>6</v>
      </c>
      <c r="AA72">
        <f t="shared" ca="1" si="33"/>
        <v>53</v>
      </c>
      <c r="AB72">
        <f t="shared" ca="1" si="34"/>
        <v>24</v>
      </c>
      <c r="AC72">
        <f t="shared" ref="AC72:AC89" ca="1" si="36">AC50</f>
        <v>-18</v>
      </c>
      <c r="AD72">
        <f t="shared" ca="1" si="35"/>
        <v>70</v>
      </c>
    </row>
    <row r="73" spans="1:58" x14ac:dyDescent="0.25">
      <c r="A73">
        <v>8</v>
      </c>
      <c r="B73" t="s">
        <v>373</v>
      </c>
      <c r="C73">
        <v>1</v>
      </c>
      <c r="D73">
        <v>1</v>
      </c>
      <c r="E73" t="s">
        <v>379</v>
      </c>
      <c r="K73">
        <f>Scores_and_Fixtures[[#This Row],[Wk]]</f>
        <v>8</v>
      </c>
      <c r="L73" t="str">
        <f>Scores_and_Fixtures[[#This Row],[Home]]</f>
        <v>Lecce</v>
      </c>
      <c r="M73">
        <f ca="1">IF(ISBLANK(Scores_and_Fixtures[[#This Row],[Home Score]])=FALSE,Scores_and_Fixtures[[#This Row],[Home Score]],_xlfn.BINOM.INV(10000,(VLOOKUP(L73,$AQ$3:$AS$22,2,FALSE)*VLOOKUP(O73,$AQ$3:$AS$22,3,FALSE)*($AS$1/2))/10000,RAND()))</f>
        <v>1</v>
      </c>
      <c r="N73">
        <f ca="1">IF(ISBLANK(Scores_and_Fixtures[[#This Row],[Away Score]])=FALSE,Scores_and_Fixtures[[#This Row],[Away Score]],_xlfn.BINOM.INV(10000,(VLOOKUP(O73,$AQ$3:$AS$22,2,FALSE)*VLOOKUP(L73,$AQ$3:$AS$22,3,FALSE)*($AS$1/2))/10000,RAND()))</f>
        <v>1</v>
      </c>
      <c r="O73" t="str">
        <f>Scores_and_Fixtures[[#This Row],[Away]]</f>
        <v>Sassuolo</v>
      </c>
      <c r="U73">
        <v>4</v>
      </c>
      <c r="V73" t="str">
        <f t="shared" ca="1" si="28"/>
        <v>Fiorentina</v>
      </c>
      <c r="W73">
        <f t="shared" ca="1" si="29"/>
        <v>38</v>
      </c>
      <c r="X73">
        <f t="shared" ca="1" si="30"/>
        <v>20</v>
      </c>
      <c r="Y73">
        <f t="shared" ca="1" si="31"/>
        <v>9</v>
      </c>
      <c r="Z73">
        <f t="shared" ca="1" si="32"/>
        <v>9</v>
      </c>
      <c r="AA73">
        <f t="shared" ca="1" si="33"/>
        <v>75</v>
      </c>
      <c r="AB73">
        <f t="shared" ca="1" si="34"/>
        <v>42</v>
      </c>
      <c r="AC73">
        <f t="shared" ca="1" si="36"/>
        <v>-55</v>
      </c>
      <c r="AD73">
        <f t="shared" ca="1" si="35"/>
        <v>69</v>
      </c>
      <c r="AS73" t="s">
        <v>280</v>
      </c>
      <c r="AU73">
        <f>CORREL(AU52:AU71,$AT$52:$AT$71)</f>
        <v>0.86490453031113634</v>
      </c>
      <c r="AV73">
        <f t="shared" ref="AV73:BF73" si="37">CORREL(AV52:AV71,$AT$52:$AT$71)</f>
        <v>0.26460429574775218</v>
      </c>
      <c r="AW73">
        <f t="shared" si="37"/>
        <v>0.13451905969110808</v>
      </c>
      <c r="AX73">
        <f t="shared" si="37"/>
        <v>0.26192458110557237</v>
      </c>
      <c r="AY73">
        <f t="shared" si="37"/>
        <v>0.18977566273795449</v>
      </c>
      <c r="AZ73">
        <f t="shared" si="37"/>
        <v>-0.18748630666646082</v>
      </c>
      <c r="BA73" t="e">
        <f t="shared" si="37"/>
        <v>#DIV/0!</v>
      </c>
      <c r="BB73" t="e">
        <f t="shared" si="37"/>
        <v>#DIV/0!</v>
      </c>
      <c r="BC73" t="e">
        <f t="shared" si="37"/>
        <v>#DIV/0!</v>
      </c>
      <c r="BD73" t="e">
        <f t="shared" si="37"/>
        <v>#DIV/0!</v>
      </c>
      <c r="BE73" t="e">
        <f t="shared" si="37"/>
        <v>#DIV/0!</v>
      </c>
      <c r="BF73" t="e">
        <f t="shared" si="37"/>
        <v>#DIV/0!</v>
      </c>
    </row>
    <row r="74" spans="1:58" x14ac:dyDescent="0.25">
      <c r="A74">
        <v>8</v>
      </c>
      <c r="B74" t="s">
        <v>370</v>
      </c>
      <c r="C74">
        <v>2</v>
      </c>
      <c r="D74">
        <v>2</v>
      </c>
      <c r="E74" t="s">
        <v>363</v>
      </c>
      <c r="K74">
        <f>Scores_and_Fixtures[[#This Row],[Wk]]</f>
        <v>8</v>
      </c>
      <c r="L74" t="str">
        <f>Scores_and_Fixtures[[#This Row],[Home]]</f>
        <v>Inter</v>
      </c>
      <c r="M74">
        <f ca="1">IF(ISBLANK(Scores_and_Fixtures[[#This Row],[Home Score]])=FALSE,Scores_and_Fixtures[[#This Row],[Home Score]],_xlfn.BINOM.INV(10000,(VLOOKUP(L74,$AQ$3:$AS$22,2,FALSE)*VLOOKUP(O74,$AQ$3:$AS$22,3,FALSE)*($AS$1/2))/10000,RAND()))</f>
        <v>2</v>
      </c>
      <c r="N74">
        <f ca="1">IF(ISBLANK(Scores_and_Fixtures[[#This Row],[Away Score]])=FALSE,Scores_and_Fixtures[[#This Row],[Away Score]],_xlfn.BINOM.INV(10000,(VLOOKUP(O74,$AQ$3:$AS$22,2,FALSE)*VLOOKUP(L74,$AQ$3:$AS$22,3,FALSE)*($AS$1/2))/10000,RAND()))</f>
        <v>2</v>
      </c>
      <c r="O74" t="str">
        <f>Scores_and_Fixtures[[#This Row],[Away]]</f>
        <v>Bologna</v>
      </c>
      <c r="U74">
        <v>5</v>
      </c>
      <c r="V74" t="str">
        <f t="shared" ca="1" si="28"/>
        <v>Milan</v>
      </c>
      <c r="W74">
        <f t="shared" ca="1" si="29"/>
        <v>38</v>
      </c>
      <c r="X74">
        <f t="shared" ca="1" si="30"/>
        <v>20</v>
      </c>
      <c r="Y74">
        <f t="shared" ca="1" si="31"/>
        <v>7</v>
      </c>
      <c r="Z74">
        <f t="shared" ca="1" si="32"/>
        <v>11</v>
      </c>
      <c r="AA74">
        <f t="shared" ca="1" si="33"/>
        <v>71</v>
      </c>
      <c r="AB74">
        <f t="shared" ca="1" si="34"/>
        <v>42</v>
      </c>
      <c r="AC74">
        <f t="shared" ca="1" si="36"/>
        <v>33</v>
      </c>
      <c r="AD74">
        <f t="shared" ca="1" si="35"/>
        <v>67</v>
      </c>
    </row>
    <row r="75" spans="1:58" x14ac:dyDescent="0.25">
      <c r="A75">
        <v>8</v>
      </c>
      <c r="B75" t="s">
        <v>371</v>
      </c>
      <c r="C75">
        <v>2</v>
      </c>
      <c r="D75">
        <v>0</v>
      </c>
      <c r="E75" t="s">
        <v>380</v>
      </c>
      <c r="K75">
        <f>Scores_and_Fixtures[[#This Row],[Wk]]</f>
        <v>8</v>
      </c>
      <c r="L75" t="str">
        <f>Scores_and_Fixtures[[#This Row],[Home]]</f>
        <v>Juventus</v>
      </c>
      <c r="M75">
        <f ca="1">IF(ISBLANK(Scores_and_Fixtures[[#This Row],[Home Score]])=FALSE,Scores_and_Fixtures[[#This Row],[Home Score]],_xlfn.BINOM.INV(10000,(VLOOKUP(L75,$AQ$3:$AS$22,2,FALSE)*VLOOKUP(O75,$AQ$3:$AS$22,3,FALSE)*($AS$1/2))/10000,RAND()))</f>
        <v>2</v>
      </c>
      <c r="N75">
        <f ca="1">IF(ISBLANK(Scores_and_Fixtures[[#This Row],[Away Score]])=FALSE,Scores_and_Fixtures[[#This Row],[Away Score]],_xlfn.BINOM.INV(10000,(VLOOKUP(O75,$AQ$3:$AS$22,2,FALSE)*VLOOKUP(L75,$AQ$3:$AS$22,3,FALSE)*($AS$1/2))/10000,RAND()))</f>
        <v>0</v>
      </c>
      <c r="O75" t="str">
        <f>Scores_and_Fixtures[[#This Row],[Away]]</f>
        <v>Torino</v>
      </c>
      <c r="U75">
        <v>6</v>
      </c>
      <c r="V75" t="str">
        <f t="shared" ca="1" si="28"/>
        <v>Napoli</v>
      </c>
      <c r="W75">
        <f t="shared" ca="1" si="29"/>
        <v>38</v>
      </c>
      <c r="X75">
        <f t="shared" ca="1" si="30"/>
        <v>20</v>
      </c>
      <c r="Y75">
        <f t="shared" ca="1" si="31"/>
        <v>6</v>
      </c>
      <c r="Z75">
        <f t="shared" ca="1" si="32"/>
        <v>12</v>
      </c>
      <c r="AA75">
        <f t="shared" ca="1" si="33"/>
        <v>67</v>
      </c>
      <c r="AB75">
        <f t="shared" ca="1" si="34"/>
        <v>50</v>
      </c>
      <c r="AC75">
        <f t="shared" ca="1" si="36"/>
        <v>-1</v>
      </c>
      <c r="AD75">
        <f t="shared" ca="1" si="35"/>
        <v>66</v>
      </c>
    </row>
    <row r="76" spans="1:58" x14ac:dyDescent="0.25">
      <c r="A76">
        <v>8</v>
      </c>
      <c r="B76" t="s">
        <v>368</v>
      </c>
      <c r="C76">
        <v>0</v>
      </c>
      <c r="D76">
        <v>1</v>
      </c>
      <c r="E76" t="s">
        <v>374</v>
      </c>
      <c r="K76">
        <f>Scores_and_Fixtures[[#This Row],[Wk]]</f>
        <v>8</v>
      </c>
      <c r="L76" t="str">
        <f>Scores_and_Fixtures[[#This Row],[Home]]</f>
        <v>Genoa</v>
      </c>
      <c r="M76">
        <f ca="1">IF(ISBLANK(Scores_and_Fixtures[[#This Row],[Home Score]])=FALSE,Scores_and_Fixtures[[#This Row],[Home Score]],_xlfn.BINOM.INV(10000,(VLOOKUP(L76,$AQ$3:$AS$22,2,FALSE)*VLOOKUP(O76,$AQ$3:$AS$22,3,FALSE)*($AS$1/2))/10000,RAND()))</f>
        <v>0</v>
      </c>
      <c r="N76">
        <f ca="1">IF(ISBLANK(Scores_and_Fixtures[[#This Row],[Away Score]])=FALSE,Scores_and_Fixtures[[#This Row],[Away Score]],_xlfn.BINOM.INV(10000,(VLOOKUP(O76,$AQ$3:$AS$22,2,FALSE)*VLOOKUP(L76,$AQ$3:$AS$22,3,FALSE)*($AS$1/2))/10000,RAND()))</f>
        <v>1</v>
      </c>
      <c r="O76" t="str">
        <f>Scores_and_Fixtures[[#This Row],[Away]]</f>
        <v>Milan</v>
      </c>
      <c r="U76">
        <v>7</v>
      </c>
      <c r="V76" t="str">
        <f t="shared" ca="1" si="28"/>
        <v>Roma</v>
      </c>
      <c r="W76">
        <f t="shared" ca="1" si="29"/>
        <v>38</v>
      </c>
      <c r="X76">
        <f t="shared" ca="1" si="30"/>
        <v>17</v>
      </c>
      <c r="Y76">
        <f t="shared" ca="1" si="31"/>
        <v>9</v>
      </c>
      <c r="Z76">
        <f t="shared" ca="1" si="32"/>
        <v>12</v>
      </c>
      <c r="AA76">
        <f t="shared" ca="1" si="33"/>
        <v>64</v>
      </c>
      <c r="AB76">
        <f t="shared" ca="1" si="34"/>
        <v>46</v>
      </c>
      <c r="AC76">
        <f t="shared" ca="1" si="36"/>
        <v>-13</v>
      </c>
      <c r="AD76">
        <f t="shared" ca="1" si="35"/>
        <v>60</v>
      </c>
    </row>
    <row r="77" spans="1:58" x14ac:dyDescent="0.25">
      <c r="A77">
        <v>8</v>
      </c>
      <c r="B77" t="s">
        <v>375</v>
      </c>
      <c r="C77">
        <v>3</v>
      </c>
      <c r="D77">
        <v>0</v>
      </c>
      <c r="E77" t="s">
        <v>378</v>
      </c>
      <c r="K77">
        <f>Scores_and_Fixtures[[#This Row],[Wk]]</f>
        <v>8</v>
      </c>
      <c r="L77" t="str">
        <f>Scores_and_Fixtures[[#This Row],[Home]]</f>
        <v>Monza</v>
      </c>
      <c r="M77">
        <f ca="1">IF(ISBLANK(Scores_and_Fixtures[[#This Row],[Home Score]])=FALSE,Scores_and_Fixtures[[#This Row],[Home Score]],_xlfn.BINOM.INV(10000,(VLOOKUP(L77,$AQ$3:$AS$22,2,FALSE)*VLOOKUP(O77,$AQ$3:$AS$22,3,FALSE)*($AS$1/2))/10000,RAND()))</f>
        <v>3</v>
      </c>
      <c r="N77">
        <f ca="1">IF(ISBLANK(Scores_and_Fixtures[[#This Row],[Away Score]])=FALSE,Scores_and_Fixtures[[#This Row],[Away Score]],_xlfn.BINOM.INV(10000,(VLOOKUP(O77,$AQ$3:$AS$22,2,FALSE)*VLOOKUP(L77,$AQ$3:$AS$22,3,FALSE)*($AS$1/2))/10000,RAND()))</f>
        <v>0</v>
      </c>
      <c r="O77" t="str">
        <f>Scores_and_Fixtures[[#This Row],[Away]]</f>
        <v>Salernitana</v>
      </c>
      <c r="U77">
        <v>8</v>
      </c>
      <c r="V77" t="str">
        <f t="shared" ca="1" si="28"/>
        <v>Monza</v>
      </c>
      <c r="W77">
        <f t="shared" ca="1" si="29"/>
        <v>38</v>
      </c>
      <c r="X77">
        <f t="shared" ca="1" si="30"/>
        <v>15</v>
      </c>
      <c r="Y77">
        <f t="shared" ca="1" si="31"/>
        <v>11</v>
      </c>
      <c r="Z77">
        <f t="shared" ca="1" si="32"/>
        <v>12</v>
      </c>
      <c r="AA77">
        <f t="shared" ca="1" si="33"/>
        <v>38</v>
      </c>
      <c r="AB77">
        <f t="shared" ca="1" si="34"/>
        <v>33</v>
      </c>
      <c r="AC77">
        <f t="shared" ca="1" si="36"/>
        <v>-29</v>
      </c>
      <c r="AD77">
        <f t="shared" ca="1" si="35"/>
        <v>56</v>
      </c>
    </row>
    <row r="78" spans="1:58" x14ac:dyDescent="0.25">
      <c r="A78">
        <v>8</v>
      </c>
      <c r="B78" t="s">
        <v>372</v>
      </c>
      <c r="C78">
        <v>3</v>
      </c>
      <c r="D78">
        <v>2</v>
      </c>
      <c r="E78" t="s">
        <v>362</v>
      </c>
      <c r="K78">
        <f>Scores_and_Fixtures[[#This Row],[Wk]]</f>
        <v>8</v>
      </c>
      <c r="L78" t="str">
        <f>Scores_and_Fixtures[[#This Row],[Home]]</f>
        <v>Lazio</v>
      </c>
      <c r="M78">
        <f ca="1">IF(ISBLANK(Scores_and_Fixtures[[#This Row],[Home Score]])=FALSE,Scores_and_Fixtures[[#This Row],[Home Score]],_xlfn.BINOM.INV(10000,(VLOOKUP(L78,$AQ$3:$AS$22,2,FALSE)*VLOOKUP(O78,$AQ$3:$AS$22,3,FALSE)*($AS$1/2))/10000,RAND()))</f>
        <v>3</v>
      </c>
      <c r="N78">
        <f ca="1">IF(ISBLANK(Scores_and_Fixtures[[#This Row],[Away Score]])=FALSE,Scores_and_Fixtures[[#This Row],[Away Score]],_xlfn.BINOM.INV(10000,(VLOOKUP(O78,$AQ$3:$AS$22,2,FALSE)*VLOOKUP(L78,$AQ$3:$AS$22,3,FALSE)*($AS$1/2))/10000,RAND()))</f>
        <v>2</v>
      </c>
      <c r="O78" t="str">
        <f>Scores_and_Fixtures[[#This Row],[Away]]</f>
        <v>Atalanta</v>
      </c>
      <c r="U78">
        <v>9</v>
      </c>
      <c r="V78" t="str">
        <f t="shared" ca="1" si="28"/>
        <v>Frosinone</v>
      </c>
      <c r="W78">
        <f t="shared" ca="1" si="29"/>
        <v>38</v>
      </c>
      <c r="X78">
        <f t="shared" ca="1" si="30"/>
        <v>16</v>
      </c>
      <c r="Y78">
        <f t="shared" ca="1" si="31"/>
        <v>7</v>
      </c>
      <c r="Z78">
        <f t="shared" ca="1" si="32"/>
        <v>15</v>
      </c>
      <c r="AA78">
        <f t="shared" ca="1" si="33"/>
        <v>48</v>
      </c>
      <c r="AB78">
        <f t="shared" ca="1" si="34"/>
        <v>49</v>
      </c>
      <c r="AC78">
        <f t="shared" ca="1" si="36"/>
        <v>101</v>
      </c>
      <c r="AD78">
        <f t="shared" ca="1" si="35"/>
        <v>55</v>
      </c>
    </row>
    <row r="79" spans="1:58" x14ac:dyDescent="0.25">
      <c r="A79">
        <v>8</v>
      </c>
      <c r="B79" t="s">
        <v>367</v>
      </c>
      <c r="C79">
        <v>2</v>
      </c>
      <c r="D79">
        <v>1</v>
      </c>
      <c r="E79" t="s">
        <v>369</v>
      </c>
      <c r="K79">
        <f>Scores_and_Fixtures[[#This Row],[Wk]]</f>
        <v>8</v>
      </c>
      <c r="L79" t="str">
        <f>Scores_and_Fixtures[[#This Row],[Home]]</f>
        <v>Frosinone</v>
      </c>
      <c r="M79">
        <f ca="1">IF(ISBLANK(Scores_and_Fixtures[[#This Row],[Home Score]])=FALSE,Scores_and_Fixtures[[#This Row],[Home Score]],_xlfn.BINOM.INV(10000,(VLOOKUP(L79,$AQ$3:$AS$22,2,FALSE)*VLOOKUP(O79,$AQ$3:$AS$22,3,FALSE)*($AS$1/2))/10000,RAND()))</f>
        <v>2</v>
      </c>
      <c r="N79">
        <f ca="1">IF(ISBLANK(Scores_and_Fixtures[[#This Row],[Away Score]])=FALSE,Scores_and_Fixtures[[#This Row],[Away Score]],_xlfn.BINOM.INV(10000,(VLOOKUP(O79,$AQ$3:$AS$22,2,FALSE)*VLOOKUP(L79,$AQ$3:$AS$22,3,FALSE)*($AS$1/2))/10000,RAND()))</f>
        <v>1</v>
      </c>
      <c r="O79" t="str">
        <f>Scores_and_Fixtures[[#This Row],[Away]]</f>
        <v>Hellas Verona</v>
      </c>
      <c r="U79">
        <v>10</v>
      </c>
      <c r="V79" t="str">
        <f t="shared" ca="1" si="28"/>
        <v>Torino</v>
      </c>
      <c r="W79">
        <f t="shared" ca="1" si="29"/>
        <v>38</v>
      </c>
      <c r="X79">
        <f t="shared" ca="1" si="30"/>
        <v>14</v>
      </c>
      <c r="Y79">
        <f t="shared" ca="1" si="31"/>
        <v>9</v>
      </c>
      <c r="Z79">
        <f t="shared" ca="1" si="32"/>
        <v>15</v>
      </c>
      <c r="AA79">
        <f t="shared" ca="1" si="33"/>
        <v>36</v>
      </c>
      <c r="AB79">
        <f t="shared" ca="1" si="34"/>
        <v>43</v>
      </c>
      <c r="AC79">
        <f t="shared" ca="1" si="36"/>
        <v>31</v>
      </c>
      <c r="AD79">
        <f t="shared" ca="1" si="35"/>
        <v>51</v>
      </c>
    </row>
    <row r="80" spans="1:58" x14ac:dyDescent="0.25">
      <c r="A80">
        <v>8</v>
      </c>
      <c r="B80" t="s">
        <v>364</v>
      </c>
      <c r="C80">
        <v>1</v>
      </c>
      <c r="D80">
        <v>4</v>
      </c>
      <c r="E80" t="s">
        <v>377</v>
      </c>
      <c r="K80">
        <f>Scores_and_Fixtures[[#This Row],[Wk]]</f>
        <v>8</v>
      </c>
      <c r="L80" t="str">
        <f>Scores_and_Fixtures[[#This Row],[Home]]</f>
        <v>Cagliari</v>
      </c>
      <c r="M80">
        <f ca="1">IF(ISBLANK(Scores_and_Fixtures[[#This Row],[Home Score]])=FALSE,Scores_and_Fixtures[[#This Row],[Home Score]],_xlfn.BINOM.INV(10000,(VLOOKUP(L80,$AQ$3:$AS$22,2,FALSE)*VLOOKUP(O80,$AQ$3:$AS$22,3,FALSE)*($AS$1/2))/10000,RAND()))</f>
        <v>1</v>
      </c>
      <c r="N80">
        <f ca="1">IF(ISBLANK(Scores_and_Fixtures[[#This Row],[Away Score]])=FALSE,Scores_and_Fixtures[[#This Row],[Away Score]],_xlfn.BINOM.INV(10000,(VLOOKUP(O80,$AQ$3:$AS$22,2,FALSE)*VLOOKUP(L80,$AQ$3:$AS$22,3,FALSE)*($AS$1/2))/10000,RAND()))</f>
        <v>4</v>
      </c>
      <c r="O80" t="str">
        <f>Scores_and_Fixtures[[#This Row],[Away]]</f>
        <v>Roma</v>
      </c>
      <c r="U80">
        <v>11</v>
      </c>
      <c r="V80" t="str">
        <f t="shared" ca="1" si="28"/>
        <v>Atalanta</v>
      </c>
      <c r="W80">
        <f t="shared" ca="1" si="29"/>
        <v>38</v>
      </c>
      <c r="X80">
        <f t="shared" ca="1" si="30"/>
        <v>13</v>
      </c>
      <c r="Y80">
        <f t="shared" ca="1" si="31"/>
        <v>8</v>
      </c>
      <c r="Z80">
        <f t="shared" ca="1" si="32"/>
        <v>17</v>
      </c>
      <c r="AA80">
        <f t="shared" ca="1" si="33"/>
        <v>54</v>
      </c>
      <c r="AB80">
        <f t="shared" ca="1" si="34"/>
        <v>53</v>
      </c>
      <c r="AC80">
        <f t="shared" ca="1" si="36"/>
        <v>-9</v>
      </c>
      <c r="AD80">
        <f t="shared" ca="1" si="35"/>
        <v>47</v>
      </c>
    </row>
    <row r="81" spans="1:66" x14ac:dyDescent="0.25">
      <c r="A81">
        <v>8</v>
      </c>
      <c r="B81" t="s">
        <v>376</v>
      </c>
      <c r="C81">
        <v>1</v>
      </c>
      <c r="D81">
        <v>3</v>
      </c>
      <c r="E81" t="s">
        <v>366</v>
      </c>
      <c r="K81">
        <f>Scores_and_Fixtures[[#This Row],[Wk]]</f>
        <v>8</v>
      </c>
      <c r="L81" t="str">
        <f>Scores_and_Fixtures[[#This Row],[Home]]</f>
        <v>Napoli</v>
      </c>
      <c r="M81">
        <f ca="1">IF(ISBLANK(Scores_and_Fixtures[[#This Row],[Home Score]])=FALSE,Scores_and_Fixtures[[#This Row],[Home Score]],_xlfn.BINOM.INV(10000,(VLOOKUP(L81,$AQ$3:$AS$22,2,FALSE)*VLOOKUP(O81,$AQ$3:$AS$22,3,FALSE)*($AS$1/2))/10000,RAND()))</f>
        <v>1</v>
      </c>
      <c r="N81">
        <f ca="1">IF(ISBLANK(Scores_and_Fixtures[[#This Row],[Away Score]])=FALSE,Scores_and_Fixtures[[#This Row],[Away Score]],_xlfn.BINOM.INV(10000,(VLOOKUP(O81,$AQ$3:$AS$22,2,FALSE)*VLOOKUP(L81,$AQ$3:$AS$22,3,FALSE)*($AS$1/2))/10000,RAND()))</f>
        <v>3</v>
      </c>
      <c r="O81" t="str">
        <f>Scores_and_Fixtures[[#This Row],[Away]]</f>
        <v>Fiorentina</v>
      </c>
      <c r="U81">
        <v>12</v>
      </c>
      <c r="V81" t="str">
        <f t="shared" ca="1" si="28"/>
        <v>Sassuolo</v>
      </c>
      <c r="W81">
        <f t="shared" ca="1" si="29"/>
        <v>38</v>
      </c>
      <c r="X81">
        <f t="shared" ca="1" si="30"/>
        <v>13</v>
      </c>
      <c r="Y81">
        <f t="shared" ca="1" si="31"/>
        <v>8</v>
      </c>
      <c r="Z81">
        <f t="shared" ca="1" si="32"/>
        <v>17</v>
      </c>
      <c r="AA81">
        <f t="shared" ca="1" si="33"/>
        <v>61</v>
      </c>
      <c r="AB81">
        <f t="shared" ca="1" si="34"/>
        <v>77</v>
      </c>
      <c r="AC81">
        <f t="shared" ca="1" si="36"/>
        <v>-8</v>
      </c>
      <c r="AD81">
        <f t="shared" ca="1" si="35"/>
        <v>47</v>
      </c>
    </row>
    <row r="82" spans="1:66" x14ac:dyDescent="0.25">
      <c r="A82">
        <v>9</v>
      </c>
      <c r="B82" t="s">
        <v>369</v>
      </c>
      <c r="C82">
        <v>1</v>
      </c>
      <c r="D82">
        <v>3</v>
      </c>
      <c r="E82" t="s">
        <v>376</v>
      </c>
      <c r="K82">
        <f>Scores_and_Fixtures[[#This Row],[Wk]]</f>
        <v>9</v>
      </c>
      <c r="L82" t="str">
        <f>Scores_and_Fixtures[[#This Row],[Home]]</f>
        <v>Hellas Verona</v>
      </c>
      <c r="M82">
        <f ca="1">IF(ISBLANK(Scores_and_Fixtures[[#This Row],[Home Score]])=FALSE,Scores_and_Fixtures[[#This Row],[Home Score]],_xlfn.BINOM.INV(10000,(VLOOKUP(L82,$AQ$3:$AS$22,2,FALSE)*VLOOKUP(O82,$AQ$3:$AS$22,3,FALSE)*($AS$1/2))/10000,RAND()))</f>
        <v>1</v>
      </c>
      <c r="N82">
        <f ca="1">IF(ISBLANK(Scores_and_Fixtures[[#This Row],[Away Score]])=FALSE,Scores_and_Fixtures[[#This Row],[Away Score]],_xlfn.BINOM.INV(10000,(VLOOKUP(O82,$AQ$3:$AS$22,2,FALSE)*VLOOKUP(L82,$AQ$3:$AS$22,3,FALSE)*($AS$1/2))/10000,RAND()))</f>
        <v>3</v>
      </c>
      <c r="O82" t="str">
        <f>Scores_and_Fixtures[[#This Row],[Away]]</f>
        <v>Napoli</v>
      </c>
      <c r="U82">
        <v>13</v>
      </c>
      <c r="V82" t="str">
        <f t="shared" ca="1" si="28"/>
        <v>Lecce</v>
      </c>
      <c r="W82">
        <f t="shared" ca="1" si="29"/>
        <v>38</v>
      </c>
      <c r="X82">
        <f t="shared" ca="1" si="30"/>
        <v>11</v>
      </c>
      <c r="Y82">
        <f t="shared" ca="1" si="31"/>
        <v>13</v>
      </c>
      <c r="Z82">
        <f t="shared" ca="1" si="32"/>
        <v>14</v>
      </c>
      <c r="AA82">
        <f t="shared" ca="1" si="33"/>
        <v>47</v>
      </c>
      <c r="AB82">
        <f t="shared" ca="1" si="34"/>
        <v>55</v>
      </c>
      <c r="AC82">
        <f t="shared" ca="1" si="36"/>
        <v>29</v>
      </c>
      <c r="AD82">
        <f t="shared" ca="1" si="35"/>
        <v>46</v>
      </c>
    </row>
    <row r="83" spans="1:66" x14ac:dyDescent="0.25">
      <c r="A83">
        <v>9</v>
      </c>
      <c r="B83" t="s">
        <v>380</v>
      </c>
      <c r="C83">
        <v>0</v>
      </c>
      <c r="D83">
        <v>3</v>
      </c>
      <c r="E83" t="s">
        <v>370</v>
      </c>
      <c r="K83">
        <f>Scores_and_Fixtures[[#This Row],[Wk]]</f>
        <v>9</v>
      </c>
      <c r="L83" t="str">
        <f>Scores_and_Fixtures[[#This Row],[Home]]</f>
        <v>Torino</v>
      </c>
      <c r="M83">
        <f ca="1">IF(ISBLANK(Scores_and_Fixtures[[#This Row],[Home Score]])=FALSE,Scores_and_Fixtures[[#This Row],[Home Score]],_xlfn.BINOM.INV(10000,(VLOOKUP(L83,$AQ$3:$AS$22,2,FALSE)*VLOOKUP(O83,$AQ$3:$AS$22,3,FALSE)*($AS$1/2))/10000,RAND()))</f>
        <v>0</v>
      </c>
      <c r="N83">
        <f ca="1">IF(ISBLANK(Scores_and_Fixtures[[#This Row],[Away Score]])=FALSE,Scores_and_Fixtures[[#This Row],[Away Score]],_xlfn.BINOM.INV(10000,(VLOOKUP(O83,$AQ$3:$AS$22,2,FALSE)*VLOOKUP(L83,$AQ$3:$AS$22,3,FALSE)*($AS$1/2))/10000,RAND()))</f>
        <v>3</v>
      </c>
      <c r="O83" t="str">
        <f>Scores_and_Fixtures[[#This Row],[Away]]</f>
        <v>Inter</v>
      </c>
      <c r="U83">
        <v>14</v>
      </c>
      <c r="V83" t="str">
        <f t="shared" ca="1" si="28"/>
        <v>Cagliari</v>
      </c>
      <c r="W83">
        <f t="shared" ca="1" si="29"/>
        <v>38</v>
      </c>
      <c r="X83">
        <f t="shared" ca="1" si="30"/>
        <v>13</v>
      </c>
      <c r="Y83">
        <f t="shared" ca="1" si="31"/>
        <v>6</v>
      </c>
      <c r="Z83">
        <f t="shared" ca="1" si="32"/>
        <v>19</v>
      </c>
      <c r="AA83">
        <f t="shared" ca="1" si="33"/>
        <v>43</v>
      </c>
      <c r="AB83">
        <f t="shared" ca="1" si="34"/>
        <v>61</v>
      </c>
      <c r="AC83">
        <f t="shared" ca="1" si="36"/>
        <v>5</v>
      </c>
      <c r="AD83">
        <f t="shared" ca="1" si="35"/>
        <v>45</v>
      </c>
    </row>
    <row r="84" spans="1:66" x14ac:dyDescent="0.25">
      <c r="A84">
        <v>9</v>
      </c>
      <c r="B84" t="s">
        <v>379</v>
      </c>
      <c r="C84">
        <v>0</v>
      </c>
      <c r="D84">
        <v>2</v>
      </c>
      <c r="E84" t="s">
        <v>372</v>
      </c>
      <c r="K84">
        <f>Scores_and_Fixtures[[#This Row],[Wk]]</f>
        <v>9</v>
      </c>
      <c r="L84" t="str">
        <f>Scores_and_Fixtures[[#This Row],[Home]]</f>
        <v>Sassuolo</v>
      </c>
      <c r="M84">
        <f ca="1">IF(ISBLANK(Scores_and_Fixtures[[#This Row],[Home Score]])=FALSE,Scores_and_Fixtures[[#This Row],[Home Score]],_xlfn.BINOM.INV(10000,(VLOOKUP(L84,$AQ$3:$AS$22,2,FALSE)*VLOOKUP(O84,$AQ$3:$AS$22,3,FALSE)*($AS$1/2))/10000,RAND()))</f>
        <v>0</v>
      </c>
      <c r="N84">
        <f ca="1">IF(ISBLANK(Scores_and_Fixtures[[#This Row],[Away Score]])=FALSE,Scores_and_Fixtures[[#This Row],[Away Score]],_xlfn.BINOM.INV(10000,(VLOOKUP(O84,$AQ$3:$AS$22,2,FALSE)*VLOOKUP(L84,$AQ$3:$AS$22,3,FALSE)*($AS$1/2))/10000,RAND()))</f>
        <v>2</v>
      </c>
      <c r="O84" t="str">
        <f>Scores_and_Fixtures[[#This Row],[Away]]</f>
        <v>Lazio</v>
      </c>
      <c r="U84">
        <v>15</v>
      </c>
      <c r="V84" t="str">
        <f t="shared" ca="1" si="28"/>
        <v>Genoa</v>
      </c>
      <c r="W84">
        <f t="shared" ca="1" si="29"/>
        <v>38</v>
      </c>
      <c r="X84">
        <f t="shared" ca="1" si="30"/>
        <v>12</v>
      </c>
      <c r="Y84">
        <f t="shared" ca="1" si="31"/>
        <v>8</v>
      </c>
      <c r="Z84">
        <f t="shared" ca="1" si="32"/>
        <v>18</v>
      </c>
      <c r="AA84">
        <f t="shared" ca="1" si="33"/>
        <v>37</v>
      </c>
      <c r="AB84">
        <f t="shared" ca="1" si="34"/>
        <v>50</v>
      </c>
      <c r="AC84">
        <f t="shared" ca="1" si="36"/>
        <v>17</v>
      </c>
      <c r="AD84">
        <f t="shared" ca="1" si="35"/>
        <v>44</v>
      </c>
    </row>
    <row r="85" spans="1:66" x14ac:dyDescent="0.25">
      <c r="A85">
        <v>9</v>
      </c>
      <c r="B85" t="s">
        <v>377</v>
      </c>
      <c r="C85">
        <v>1</v>
      </c>
      <c r="D85">
        <v>0</v>
      </c>
      <c r="E85" t="s">
        <v>375</v>
      </c>
      <c r="K85">
        <f>Scores_and_Fixtures[[#This Row],[Wk]]</f>
        <v>9</v>
      </c>
      <c r="L85" t="str">
        <f>Scores_and_Fixtures[[#This Row],[Home]]</f>
        <v>Roma</v>
      </c>
      <c r="M85">
        <f ca="1">IF(ISBLANK(Scores_and_Fixtures[[#This Row],[Home Score]])=FALSE,Scores_and_Fixtures[[#This Row],[Home Score]],_xlfn.BINOM.INV(10000,(VLOOKUP(L85,$AQ$3:$AS$22,2,FALSE)*VLOOKUP(O85,$AQ$3:$AS$22,3,FALSE)*($AS$1/2))/10000,RAND()))</f>
        <v>1</v>
      </c>
      <c r="N85">
        <f ca="1">IF(ISBLANK(Scores_and_Fixtures[[#This Row],[Away Score]])=FALSE,Scores_and_Fixtures[[#This Row],[Away Score]],_xlfn.BINOM.INV(10000,(VLOOKUP(O85,$AQ$3:$AS$22,2,FALSE)*VLOOKUP(L85,$AQ$3:$AS$22,3,FALSE)*($AS$1/2))/10000,RAND()))</f>
        <v>0</v>
      </c>
      <c r="O85" t="str">
        <f>Scores_and_Fixtures[[#This Row],[Away]]</f>
        <v>Monza</v>
      </c>
      <c r="U85">
        <v>16</v>
      </c>
      <c r="V85" t="str">
        <f t="shared" ca="1" si="28"/>
        <v>Lazio</v>
      </c>
      <c r="W85">
        <f t="shared" ca="1" si="29"/>
        <v>38</v>
      </c>
      <c r="X85">
        <f t="shared" ca="1" si="30"/>
        <v>9</v>
      </c>
      <c r="Y85">
        <f t="shared" ca="1" si="31"/>
        <v>15</v>
      </c>
      <c r="Z85">
        <f t="shared" ca="1" si="32"/>
        <v>14</v>
      </c>
      <c r="AA85">
        <f t="shared" ca="1" si="33"/>
        <v>30</v>
      </c>
      <c r="AB85">
        <f t="shared" ca="1" si="34"/>
        <v>39</v>
      </c>
      <c r="AC85">
        <f t="shared" ca="1" si="36"/>
        <v>18</v>
      </c>
      <c r="AD85">
        <f t="shared" ca="1" si="35"/>
        <v>42</v>
      </c>
    </row>
    <row r="86" spans="1:66" x14ac:dyDescent="0.25">
      <c r="A86">
        <v>9</v>
      </c>
      <c r="B86" t="s">
        <v>363</v>
      </c>
      <c r="C86">
        <v>2</v>
      </c>
      <c r="D86">
        <v>1</v>
      </c>
      <c r="E86" t="s">
        <v>367</v>
      </c>
      <c r="K86">
        <f>Scores_and_Fixtures[[#This Row],[Wk]]</f>
        <v>9</v>
      </c>
      <c r="L86" t="str">
        <f>Scores_and_Fixtures[[#This Row],[Home]]</f>
        <v>Bologna</v>
      </c>
      <c r="M86">
        <f ca="1">IF(ISBLANK(Scores_and_Fixtures[[#This Row],[Home Score]])=FALSE,Scores_and_Fixtures[[#This Row],[Home Score]],_xlfn.BINOM.INV(10000,(VLOOKUP(L86,$AQ$3:$AS$22,2,FALSE)*VLOOKUP(O86,$AQ$3:$AS$22,3,FALSE)*($AS$1/2))/10000,RAND()))</f>
        <v>2</v>
      </c>
      <c r="N86">
        <f ca="1">IF(ISBLANK(Scores_and_Fixtures[[#This Row],[Away Score]])=FALSE,Scores_and_Fixtures[[#This Row],[Away Score]],_xlfn.BINOM.INV(10000,(VLOOKUP(O86,$AQ$3:$AS$22,2,FALSE)*VLOOKUP(L86,$AQ$3:$AS$22,3,FALSE)*($AS$1/2))/10000,RAND()))</f>
        <v>1</v>
      </c>
      <c r="O86" t="str">
        <f>Scores_and_Fixtures[[#This Row],[Away]]</f>
        <v>Frosinone</v>
      </c>
      <c r="U86">
        <v>17</v>
      </c>
      <c r="V86" t="str">
        <f t="shared" ca="1" si="28"/>
        <v>Hellas Verona</v>
      </c>
      <c r="W86">
        <f t="shared" ca="1" si="29"/>
        <v>38</v>
      </c>
      <c r="X86">
        <f t="shared" ca="1" si="30"/>
        <v>6</v>
      </c>
      <c r="Y86">
        <f t="shared" ca="1" si="31"/>
        <v>9</v>
      </c>
      <c r="Z86">
        <f t="shared" ca="1" si="32"/>
        <v>23</v>
      </c>
      <c r="AA86">
        <f t="shared" ca="1" si="33"/>
        <v>26</v>
      </c>
      <c r="AB86">
        <f t="shared" ca="1" si="34"/>
        <v>55</v>
      </c>
      <c r="AC86">
        <f t="shared" ca="1" si="36"/>
        <v>-70</v>
      </c>
      <c r="AD86">
        <f t="shared" ca="1" si="35"/>
        <v>27</v>
      </c>
    </row>
    <row r="87" spans="1:66" x14ac:dyDescent="0.25">
      <c r="A87">
        <v>9</v>
      </c>
      <c r="B87" t="s">
        <v>378</v>
      </c>
      <c r="C87">
        <v>2</v>
      </c>
      <c r="D87">
        <v>2</v>
      </c>
      <c r="E87" t="s">
        <v>364</v>
      </c>
      <c r="K87">
        <f>Scores_and_Fixtures[[#This Row],[Wk]]</f>
        <v>9</v>
      </c>
      <c r="L87" t="str">
        <f>Scores_and_Fixtures[[#This Row],[Home]]</f>
        <v>Salernitana</v>
      </c>
      <c r="M87">
        <f ca="1">IF(ISBLANK(Scores_and_Fixtures[[#This Row],[Home Score]])=FALSE,Scores_and_Fixtures[[#This Row],[Home Score]],_xlfn.BINOM.INV(10000,(VLOOKUP(L87,$AQ$3:$AS$22,2,FALSE)*VLOOKUP(O87,$AQ$3:$AS$22,3,FALSE)*($AS$1/2))/10000,RAND()))</f>
        <v>2</v>
      </c>
      <c r="N87">
        <f ca="1">IF(ISBLANK(Scores_and_Fixtures[[#This Row],[Away Score]])=FALSE,Scores_and_Fixtures[[#This Row],[Away Score]],_xlfn.BINOM.INV(10000,(VLOOKUP(O87,$AQ$3:$AS$22,2,FALSE)*VLOOKUP(L87,$AQ$3:$AS$22,3,FALSE)*($AS$1/2))/10000,RAND()))</f>
        <v>2</v>
      </c>
      <c r="O87" t="str">
        <f>Scores_and_Fixtures[[#This Row],[Away]]</f>
        <v>Cagliari</v>
      </c>
      <c r="U87">
        <v>18</v>
      </c>
      <c r="V87" t="str">
        <f t="shared" ca="1" si="28"/>
        <v>Udinese</v>
      </c>
      <c r="W87">
        <f t="shared" ca="1" si="29"/>
        <v>38</v>
      </c>
      <c r="X87">
        <f t="shared" ca="1" si="30"/>
        <v>3</v>
      </c>
      <c r="Y87">
        <f t="shared" ca="1" si="31"/>
        <v>18</v>
      </c>
      <c r="Z87">
        <f t="shared" ca="1" si="32"/>
        <v>17</v>
      </c>
      <c r="AA87">
        <f t="shared" ca="1" si="33"/>
        <v>27</v>
      </c>
      <c r="AB87">
        <f t="shared" ca="1" si="34"/>
        <v>65</v>
      </c>
      <c r="AC87">
        <f t="shared" ca="1" si="36"/>
        <v>-16</v>
      </c>
      <c r="AD87">
        <f t="shared" ca="1" si="35"/>
        <v>27</v>
      </c>
    </row>
    <row r="88" spans="1:66" x14ac:dyDescent="0.25">
      <c r="A88">
        <v>9</v>
      </c>
      <c r="B88" t="s">
        <v>362</v>
      </c>
      <c r="C88">
        <v>2</v>
      </c>
      <c r="D88">
        <v>0</v>
      </c>
      <c r="E88" t="s">
        <v>368</v>
      </c>
      <c r="K88">
        <f>Scores_and_Fixtures[[#This Row],[Wk]]</f>
        <v>9</v>
      </c>
      <c r="L88" t="str">
        <f>Scores_and_Fixtures[[#This Row],[Home]]</f>
        <v>Atalanta</v>
      </c>
      <c r="M88">
        <f ca="1">IF(ISBLANK(Scores_and_Fixtures[[#This Row],[Home Score]])=FALSE,Scores_and_Fixtures[[#This Row],[Home Score]],_xlfn.BINOM.INV(10000,(VLOOKUP(L88,$AQ$3:$AS$22,2,FALSE)*VLOOKUP(O88,$AQ$3:$AS$22,3,FALSE)*($AS$1/2))/10000,RAND()))</f>
        <v>2</v>
      </c>
      <c r="N88">
        <f ca="1">IF(ISBLANK(Scores_and_Fixtures[[#This Row],[Away Score]])=FALSE,Scores_and_Fixtures[[#This Row],[Away Score]],_xlfn.BINOM.INV(10000,(VLOOKUP(O88,$AQ$3:$AS$22,2,FALSE)*VLOOKUP(L88,$AQ$3:$AS$22,3,FALSE)*($AS$1/2))/10000,RAND()))</f>
        <v>0</v>
      </c>
      <c r="O88" t="str">
        <f>Scores_and_Fixtures[[#This Row],[Away]]</f>
        <v>Genoa</v>
      </c>
      <c r="U88">
        <v>19</v>
      </c>
      <c r="V88" t="str">
        <f t="shared" ca="1" si="28"/>
        <v>Empoli</v>
      </c>
      <c r="W88">
        <f t="shared" ca="1" si="29"/>
        <v>38</v>
      </c>
      <c r="X88">
        <f t="shared" ca="1" si="30"/>
        <v>4</v>
      </c>
      <c r="Y88">
        <f t="shared" ca="1" si="31"/>
        <v>9</v>
      </c>
      <c r="Z88">
        <f t="shared" ca="1" si="32"/>
        <v>25</v>
      </c>
      <c r="AA88">
        <f t="shared" ca="1" si="33"/>
        <v>19</v>
      </c>
      <c r="AB88">
        <f t="shared" ca="1" si="34"/>
        <v>74</v>
      </c>
      <c r="AC88">
        <f t="shared" ca="1" si="36"/>
        <v>-7</v>
      </c>
      <c r="AD88">
        <f t="shared" ca="1" si="35"/>
        <v>21</v>
      </c>
    </row>
    <row r="89" spans="1:66" x14ac:dyDescent="0.25">
      <c r="A89">
        <v>9</v>
      </c>
      <c r="B89" t="s">
        <v>374</v>
      </c>
      <c r="C89">
        <v>0</v>
      </c>
      <c r="D89">
        <v>1</v>
      </c>
      <c r="E89" t="s">
        <v>371</v>
      </c>
      <c r="K89">
        <f>Scores_and_Fixtures[[#This Row],[Wk]]</f>
        <v>9</v>
      </c>
      <c r="L89" t="str">
        <f>Scores_and_Fixtures[[#This Row],[Home]]</f>
        <v>Milan</v>
      </c>
      <c r="M89">
        <f ca="1">IF(ISBLANK(Scores_and_Fixtures[[#This Row],[Home Score]])=FALSE,Scores_and_Fixtures[[#This Row],[Home Score]],_xlfn.BINOM.INV(10000,(VLOOKUP(L89,$AQ$3:$AS$22,2,FALSE)*VLOOKUP(O89,$AQ$3:$AS$22,3,FALSE)*($AS$1/2))/10000,RAND()))</f>
        <v>0</v>
      </c>
      <c r="N89">
        <f ca="1">IF(ISBLANK(Scores_and_Fixtures[[#This Row],[Away Score]])=FALSE,Scores_and_Fixtures[[#This Row],[Away Score]],_xlfn.BINOM.INV(10000,(VLOOKUP(O89,$AQ$3:$AS$22,2,FALSE)*VLOOKUP(L89,$AQ$3:$AS$22,3,FALSE)*($AS$1/2))/10000,RAND()))</f>
        <v>1</v>
      </c>
      <c r="O89" t="str">
        <f>Scores_and_Fixtures[[#This Row],[Away]]</f>
        <v>Juventus</v>
      </c>
      <c r="U89">
        <v>20</v>
      </c>
      <c r="V89" t="str">
        <f t="shared" ca="1" si="28"/>
        <v>Salernitana</v>
      </c>
      <c r="W89">
        <f t="shared" ca="1" si="29"/>
        <v>38</v>
      </c>
      <c r="X89">
        <f t="shared" ca="1" si="30"/>
        <v>4</v>
      </c>
      <c r="Y89">
        <f t="shared" ca="1" si="31"/>
        <v>9</v>
      </c>
      <c r="Z89">
        <f t="shared" ca="1" si="32"/>
        <v>25</v>
      </c>
      <c r="AA89">
        <f t="shared" ca="1" si="33"/>
        <v>26</v>
      </c>
      <c r="AB89">
        <f t="shared" ca="1" si="34"/>
        <v>96</v>
      </c>
      <c r="AC89">
        <f t="shared" ca="1" si="36"/>
        <v>-38</v>
      </c>
      <c r="AD89">
        <f t="shared" ca="1" si="35"/>
        <v>21</v>
      </c>
    </row>
    <row r="90" spans="1:66" x14ac:dyDescent="0.25">
      <c r="A90">
        <v>9</v>
      </c>
      <c r="B90" t="s">
        <v>381</v>
      </c>
      <c r="C90">
        <v>1</v>
      </c>
      <c r="D90">
        <v>1</v>
      </c>
      <c r="E90" t="s">
        <v>373</v>
      </c>
      <c r="K90">
        <f>Scores_and_Fixtures[[#This Row],[Wk]]</f>
        <v>9</v>
      </c>
      <c r="L90" t="str">
        <f>Scores_and_Fixtures[[#This Row],[Home]]</f>
        <v>Udinese</v>
      </c>
      <c r="M90">
        <f ca="1">IF(ISBLANK(Scores_and_Fixtures[[#This Row],[Home Score]])=FALSE,Scores_and_Fixtures[[#This Row],[Home Score]],_xlfn.BINOM.INV(10000,(VLOOKUP(L90,$AQ$3:$AS$22,2,FALSE)*VLOOKUP(O90,$AQ$3:$AS$22,3,FALSE)*($AS$1/2))/10000,RAND()))</f>
        <v>1</v>
      </c>
      <c r="N90">
        <f ca="1">IF(ISBLANK(Scores_and_Fixtures[[#This Row],[Away Score]])=FALSE,Scores_and_Fixtures[[#This Row],[Away Score]],_xlfn.BINOM.INV(10000,(VLOOKUP(O90,$AQ$3:$AS$22,2,FALSE)*VLOOKUP(L90,$AQ$3:$AS$22,3,FALSE)*($AS$1/2))/10000,RAND()))</f>
        <v>1</v>
      </c>
      <c r="O90" t="str">
        <f>Scores_and_Fixtures[[#This Row],[Away]]</f>
        <v>Lecce</v>
      </c>
    </row>
    <row r="91" spans="1:66" x14ac:dyDescent="0.25">
      <c r="A91">
        <v>9</v>
      </c>
      <c r="B91" t="s">
        <v>366</v>
      </c>
      <c r="C91">
        <v>0</v>
      </c>
      <c r="D91">
        <v>2</v>
      </c>
      <c r="E91" t="s">
        <v>365</v>
      </c>
      <c r="K91">
        <f>Scores_and_Fixtures[[#This Row],[Wk]]</f>
        <v>9</v>
      </c>
      <c r="L91" t="str">
        <f>Scores_and_Fixtures[[#This Row],[Home]]</f>
        <v>Fiorentina</v>
      </c>
      <c r="M91">
        <f ca="1">IF(ISBLANK(Scores_and_Fixtures[[#This Row],[Home Score]])=FALSE,Scores_and_Fixtures[[#This Row],[Home Score]],_xlfn.BINOM.INV(10000,(VLOOKUP(L91,$AQ$3:$AS$22,2,FALSE)*VLOOKUP(O91,$AQ$3:$AS$22,3,FALSE)*($AS$1/2))/10000,RAND()))</f>
        <v>0</v>
      </c>
      <c r="N91">
        <f ca="1">IF(ISBLANK(Scores_and_Fixtures[[#This Row],[Away Score]])=FALSE,Scores_and_Fixtures[[#This Row],[Away Score]],_xlfn.BINOM.INV(10000,(VLOOKUP(O91,$AQ$3:$AS$22,2,FALSE)*VLOOKUP(L91,$AQ$3:$AS$22,3,FALSE)*($AS$1/2))/10000,RAND()))</f>
        <v>2</v>
      </c>
      <c r="O91" t="str">
        <f>Scores_and_Fixtures[[#This Row],[Away]]</f>
        <v>Empoli</v>
      </c>
      <c r="V91" t="s">
        <v>362</v>
      </c>
      <c r="W91" t="s">
        <v>363</v>
      </c>
      <c r="X91" t="s">
        <v>364</v>
      </c>
      <c r="Y91" t="s">
        <v>365</v>
      </c>
      <c r="Z91" t="s">
        <v>366</v>
      </c>
      <c r="AA91" t="s">
        <v>367</v>
      </c>
      <c r="AB91" t="s">
        <v>368</v>
      </c>
      <c r="AC91" t="s">
        <v>369</v>
      </c>
      <c r="AD91" t="s">
        <v>370</v>
      </c>
      <c r="AE91" t="s">
        <v>371</v>
      </c>
      <c r="AF91" t="s">
        <v>372</v>
      </c>
      <c r="AG91" t="s">
        <v>373</v>
      </c>
      <c r="AH91" t="s">
        <v>374</v>
      </c>
      <c r="AI91" t="s">
        <v>375</v>
      </c>
      <c r="AJ91" t="s">
        <v>376</v>
      </c>
      <c r="AK91" t="s">
        <v>377</v>
      </c>
      <c r="AL91" t="s">
        <v>378</v>
      </c>
      <c r="AM91" t="s">
        <v>379</v>
      </c>
      <c r="AN91" t="s">
        <v>380</v>
      </c>
      <c r="AO91" t="s">
        <v>381</v>
      </c>
    </row>
    <row r="92" spans="1:66" x14ac:dyDescent="0.25">
      <c r="A92">
        <v>10</v>
      </c>
      <c r="B92" t="s">
        <v>368</v>
      </c>
      <c r="C92">
        <v>1</v>
      </c>
      <c r="D92">
        <v>0</v>
      </c>
      <c r="E92" t="s">
        <v>378</v>
      </c>
      <c r="K92">
        <f>Scores_and_Fixtures[[#This Row],[Wk]]</f>
        <v>10</v>
      </c>
      <c r="L92" t="str">
        <f>Scores_and_Fixtures[[#This Row],[Home]]</f>
        <v>Genoa</v>
      </c>
      <c r="M92">
        <f ca="1">IF(ISBLANK(Scores_and_Fixtures[[#This Row],[Home Score]])=FALSE,Scores_and_Fixtures[[#This Row],[Home Score]],_xlfn.BINOM.INV(10000,(VLOOKUP(L92,$AQ$3:$AS$22,2,FALSE)*VLOOKUP(O92,$AQ$3:$AS$22,3,FALSE)*($AS$1/2))/10000,RAND()))</f>
        <v>1</v>
      </c>
      <c r="N92">
        <f ca="1">IF(ISBLANK(Scores_and_Fixtures[[#This Row],[Away Score]])=FALSE,Scores_and_Fixtures[[#This Row],[Away Score]],_xlfn.BINOM.INV(10000,(VLOOKUP(O92,$AQ$3:$AS$22,2,FALSE)*VLOOKUP(L92,$AQ$3:$AS$22,3,FALSE)*($AS$1/2))/10000,RAND()))</f>
        <v>0</v>
      </c>
      <c r="O92" t="str">
        <f>Scores_and_Fixtures[[#This Row],[Away]]</f>
        <v>Salernitana</v>
      </c>
      <c r="U92" t="s">
        <v>251</v>
      </c>
      <c r="V92">
        <f ca="1">INDEX($U$69:$U$89, MATCH(V91, $V$69:$V$89, 0))</f>
        <v>11</v>
      </c>
      <c r="W92">
        <f t="shared" ref="W92:AO92" ca="1" si="38">INDEX($U$69:$U$89, MATCH(W91, $V$69:$V$89, 0))</f>
        <v>3</v>
      </c>
      <c r="X92">
        <f t="shared" ca="1" si="38"/>
        <v>14</v>
      </c>
      <c r="Y92">
        <f t="shared" ca="1" si="38"/>
        <v>19</v>
      </c>
      <c r="Z92">
        <f t="shared" ca="1" si="38"/>
        <v>4</v>
      </c>
      <c r="AA92">
        <f t="shared" ca="1" si="38"/>
        <v>9</v>
      </c>
      <c r="AB92">
        <f t="shared" ca="1" si="38"/>
        <v>15</v>
      </c>
      <c r="AC92">
        <f t="shared" ca="1" si="38"/>
        <v>17</v>
      </c>
      <c r="AD92">
        <f t="shared" ca="1" si="38"/>
        <v>1</v>
      </c>
      <c r="AE92">
        <f t="shared" ca="1" si="38"/>
        <v>2</v>
      </c>
      <c r="AF92">
        <f t="shared" ca="1" si="38"/>
        <v>16</v>
      </c>
      <c r="AG92">
        <f t="shared" ca="1" si="38"/>
        <v>13</v>
      </c>
      <c r="AH92">
        <f t="shared" ca="1" si="38"/>
        <v>5</v>
      </c>
      <c r="AI92">
        <f t="shared" ca="1" si="38"/>
        <v>8</v>
      </c>
      <c r="AJ92">
        <f t="shared" ca="1" si="38"/>
        <v>6</v>
      </c>
      <c r="AK92">
        <f t="shared" ca="1" si="38"/>
        <v>7</v>
      </c>
      <c r="AL92">
        <f t="shared" ca="1" si="38"/>
        <v>20</v>
      </c>
      <c r="AM92">
        <f t="shared" ca="1" si="38"/>
        <v>12</v>
      </c>
      <c r="AN92">
        <f t="shared" ca="1" si="38"/>
        <v>10</v>
      </c>
      <c r="AO92">
        <f t="shared" ca="1" si="38"/>
        <v>18</v>
      </c>
      <c r="AU92" t="s">
        <v>47</v>
      </c>
      <c r="AV92" t="s">
        <v>37</v>
      </c>
      <c r="AW92" t="s">
        <v>38</v>
      </c>
      <c r="AX92" t="s">
        <v>49</v>
      </c>
      <c r="AY92" t="s">
        <v>53</v>
      </c>
      <c r="AZ92" t="s">
        <v>50</v>
      </c>
      <c r="BA92" t="s">
        <v>51</v>
      </c>
      <c r="BB92" t="s">
        <v>41</v>
      </c>
      <c r="BC92" t="s">
        <v>54</v>
      </c>
      <c r="BD92" t="s">
        <v>46</v>
      </c>
      <c r="BE92" t="s">
        <v>40</v>
      </c>
      <c r="BF92" t="s">
        <v>43</v>
      </c>
      <c r="BG92" t="s">
        <v>55</v>
      </c>
      <c r="BH92" t="s">
        <v>39</v>
      </c>
      <c r="BI92" t="s">
        <v>44</v>
      </c>
      <c r="BJ92" t="s">
        <v>125</v>
      </c>
      <c r="BK92" t="s">
        <v>45</v>
      </c>
      <c r="BL92" t="s">
        <v>48</v>
      </c>
      <c r="BM92" t="s">
        <v>42</v>
      </c>
      <c r="BN92" t="s">
        <v>52</v>
      </c>
    </row>
    <row r="93" spans="1:66" x14ac:dyDescent="0.25">
      <c r="A93">
        <v>10</v>
      </c>
      <c r="B93" t="s">
        <v>379</v>
      </c>
      <c r="C93">
        <v>1</v>
      </c>
      <c r="D93">
        <v>1</v>
      </c>
      <c r="E93" t="s">
        <v>363</v>
      </c>
      <c r="K93">
        <f>Scores_and_Fixtures[[#This Row],[Wk]]</f>
        <v>10</v>
      </c>
      <c r="L93" t="str">
        <f>Scores_and_Fixtures[[#This Row],[Home]]</f>
        <v>Sassuolo</v>
      </c>
      <c r="M93">
        <f ca="1">IF(ISBLANK(Scores_and_Fixtures[[#This Row],[Home Score]])=FALSE,Scores_and_Fixtures[[#This Row],[Home Score]],_xlfn.BINOM.INV(10000,(VLOOKUP(L93,$AQ$3:$AS$22,2,FALSE)*VLOOKUP(O93,$AQ$3:$AS$22,3,FALSE)*($AS$1/2))/10000,RAND()))</f>
        <v>1</v>
      </c>
      <c r="N93">
        <f ca="1">IF(ISBLANK(Scores_and_Fixtures[[#This Row],[Away Score]])=FALSE,Scores_and_Fixtures[[#This Row],[Away Score]],_xlfn.BINOM.INV(10000,(VLOOKUP(O93,$AQ$3:$AS$22,2,FALSE)*VLOOKUP(L93,$AQ$3:$AS$22,3,FALSE)*($AS$1/2))/10000,RAND()))</f>
        <v>1</v>
      </c>
      <c r="O93" t="str">
        <f>Scores_and_Fixtures[[#This Row],[Away]]</f>
        <v>Bologna</v>
      </c>
      <c r="U93">
        <v>1</v>
      </c>
      <c r="V93">
        <f t="dataTable" ref="V93:AO1092" dt2D="0" dtr="0" r1="AM82" ca="1"/>
        <v>6</v>
      </c>
      <c r="W93">
        <v>3</v>
      </c>
      <c r="X93">
        <v>18</v>
      </c>
      <c r="Y93">
        <v>19</v>
      </c>
      <c r="Z93">
        <v>5</v>
      </c>
      <c r="AA93">
        <v>14</v>
      </c>
      <c r="AB93">
        <v>15</v>
      </c>
      <c r="AC93">
        <v>16</v>
      </c>
      <c r="AD93">
        <v>1</v>
      </c>
      <c r="AE93">
        <v>2</v>
      </c>
      <c r="AF93">
        <v>13</v>
      </c>
      <c r="AG93">
        <v>8</v>
      </c>
      <c r="AH93">
        <v>4</v>
      </c>
      <c r="AI93">
        <v>11</v>
      </c>
      <c r="AJ93">
        <v>9</v>
      </c>
      <c r="AK93">
        <v>7</v>
      </c>
      <c r="AL93">
        <v>20</v>
      </c>
      <c r="AM93">
        <v>12</v>
      </c>
      <c r="AN93">
        <v>10</v>
      </c>
      <c r="AO93">
        <v>17</v>
      </c>
      <c r="AT93" t="str">
        <f>U92</f>
        <v>Trials</v>
      </c>
    </row>
    <row r="94" spans="1:66" x14ac:dyDescent="0.25">
      <c r="A94">
        <v>10</v>
      </c>
      <c r="B94" t="s">
        <v>373</v>
      </c>
      <c r="C94">
        <v>0</v>
      </c>
      <c r="D94">
        <v>1</v>
      </c>
      <c r="E94" t="s">
        <v>380</v>
      </c>
      <c r="K94">
        <f>Scores_and_Fixtures[[#This Row],[Wk]]</f>
        <v>10</v>
      </c>
      <c r="L94" t="str">
        <f>Scores_and_Fixtures[[#This Row],[Home]]</f>
        <v>Lecce</v>
      </c>
      <c r="M94">
        <f ca="1">IF(ISBLANK(Scores_and_Fixtures[[#This Row],[Home Score]])=FALSE,Scores_and_Fixtures[[#This Row],[Home Score]],_xlfn.BINOM.INV(10000,(VLOOKUP(L94,$AQ$3:$AS$22,2,FALSE)*VLOOKUP(O94,$AQ$3:$AS$22,3,FALSE)*($AS$1/2))/10000,RAND()))</f>
        <v>0</v>
      </c>
      <c r="N94">
        <f ca="1">IF(ISBLANK(Scores_and_Fixtures[[#This Row],[Away Score]])=FALSE,Scores_and_Fixtures[[#This Row],[Away Score]],_xlfn.BINOM.INV(10000,(VLOOKUP(O94,$AQ$3:$AS$22,2,FALSE)*VLOOKUP(L94,$AQ$3:$AS$22,3,FALSE)*($AS$1/2))/10000,RAND()))</f>
        <v>1</v>
      </c>
      <c r="O94" t="str">
        <f>Scores_and_Fixtures[[#This Row],[Away]]</f>
        <v>Torino</v>
      </c>
      <c r="U94">
        <v>2</v>
      </c>
      <c r="V94">
        <v>7</v>
      </c>
      <c r="W94">
        <v>6</v>
      </c>
      <c r="X94">
        <v>14</v>
      </c>
      <c r="Y94">
        <v>20</v>
      </c>
      <c r="Z94">
        <v>4</v>
      </c>
      <c r="AA94">
        <v>10</v>
      </c>
      <c r="AB94">
        <v>13</v>
      </c>
      <c r="AC94">
        <v>19</v>
      </c>
      <c r="AD94">
        <v>1</v>
      </c>
      <c r="AE94">
        <v>5</v>
      </c>
      <c r="AF94">
        <v>15</v>
      </c>
      <c r="AG94">
        <v>12</v>
      </c>
      <c r="AH94">
        <v>2</v>
      </c>
      <c r="AI94">
        <v>11</v>
      </c>
      <c r="AJ94">
        <v>8</v>
      </c>
      <c r="AK94">
        <v>3</v>
      </c>
      <c r="AL94">
        <v>18</v>
      </c>
      <c r="AM94">
        <v>16</v>
      </c>
      <c r="AN94">
        <v>9</v>
      </c>
      <c r="AO94">
        <v>17</v>
      </c>
      <c r="AT94">
        <f t="shared" ref="AT94:AT157" si="39">U93</f>
        <v>1</v>
      </c>
    </row>
    <row r="95" spans="1:66" x14ac:dyDescent="0.25">
      <c r="A95">
        <v>10</v>
      </c>
      <c r="B95" t="s">
        <v>371</v>
      </c>
      <c r="C95">
        <v>1</v>
      </c>
      <c r="D95">
        <v>0</v>
      </c>
      <c r="E95" t="s">
        <v>369</v>
      </c>
      <c r="K95">
        <f>Scores_and_Fixtures[[#This Row],[Wk]]</f>
        <v>10</v>
      </c>
      <c r="L95" t="str">
        <f>Scores_and_Fixtures[[#This Row],[Home]]</f>
        <v>Juventus</v>
      </c>
      <c r="M95">
        <f ca="1">IF(ISBLANK(Scores_and_Fixtures[[#This Row],[Home Score]])=FALSE,Scores_and_Fixtures[[#This Row],[Home Score]],_xlfn.BINOM.INV(10000,(VLOOKUP(L95,$AQ$3:$AS$22,2,FALSE)*VLOOKUP(O95,$AQ$3:$AS$22,3,FALSE)*($AS$1/2))/10000,RAND()))</f>
        <v>1</v>
      </c>
      <c r="N95">
        <f ca="1">IF(ISBLANK(Scores_and_Fixtures[[#This Row],[Away Score]])=FALSE,Scores_and_Fixtures[[#This Row],[Away Score]],_xlfn.BINOM.INV(10000,(VLOOKUP(O95,$AQ$3:$AS$22,2,FALSE)*VLOOKUP(L95,$AQ$3:$AS$22,3,FALSE)*($AS$1/2))/10000,RAND()))</f>
        <v>0</v>
      </c>
      <c r="O95" t="str">
        <f>Scores_and_Fixtures[[#This Row],[Away]]</f>
        <v>Hellas Verona</v>
      </c>
      <c r="U95">
        <v>3</v>
      </c>
      <c r="V95">
        <v>6</v>
      </c>
      <c r="W95">
        <v>4</v>
      </c>
      <c r="X95">
        <v>16</v>
      </c>
      <c r="Y95">
        <v>19</v>
      </c>
      <c r="Z95">
        <v>5</v>
      </c>
      <c r="AA95">
        <v>12</v>
      </c>
      <c r="AB95">
        <v>13</v>
      </c>
      <c r="AC95">
        <v>18</v>
      </c>
      <c r="AD95">
        <v>1</v>
      </c>
      <c r="AE95">
        <v>3</v>
      </c>
      <c r="AF95">
        <v>14</v>
      </c>
      <c r="AG95">
        <v>8</v>
      </c>
      <c r="AH95">
        <v>2</v>
      </c>
      <c r="AI95">
        <v>9</v>
      </c>
      <c r="AJ95">
        <v>7</v>
      </c>
      <c r="AK95">
        <v>10</v>
      </c>
      <c r="AL95">
        <v>20</v>
      </c>
      <c r="AM95">
        <v>15</v>
      </c>
      <c r="AN95">
        <v>11</v>
      </c>
      <c r="AO95">
        <v>17</v>
      </c>
      <c r="AT95">
        <f t="shared" si="39"/>
        <v>2</v>
      </c>
    </row>
    <row r="96" spans="1:66" x14ac:dyDescent="0.25">
      <c r="A96">
        <v>10</v>
      </c>
      <c r="B96" t="s">
        <v>364</v>
      </c>
      <c r="C96">
        <v>4</v>
      </c>
      <c r="D96">
        <v>3</v>
      </c>
      <c r="E96" t="s">
        <v>367</v>
      </c>
      <c r="K96">
        <f>Scores_and_Fixtures[[#This Row],[Wk]]</f>
        <v>10</v>
      </c>
      <c r="L96" t="str">
        <f>Scores_and_Fixtures[[#This Row],[Home]]</f>
        <v>Cagliari</v>
      </c>
      <c r="M96">
        <f ca="1">IF(ISBLANK(Scores_and_Fixtures[[#This Row],[Home Score]])=FALSE,Scores_and_Fixtures[[#This Row],[Home Score]],_xlfn.BINOM.INV(10000,(VLOOKUP(L96,$AQ$3:$AS$22,2,FALSE)*VLOOKUP(O96,$AQ$3:$AS$22,3,FALSE)*($AS$1/2))/10000,RAND()))</f>
        <v>4</v>
      </c>
      <c r="N96">
        <f ca="1">IF(ISBLANK(Scores_and_Fixtures[[#This Row],[Away Score]])=FALSE,Scores_and_Fixtures[[#This Row],[Away Score]],_xlfn.BINOM.INV(10000,(VLOOKUP(O96,$AQ$3:$AS$22,2,FALSE)*VLOOKUP(L96,$AQ$3:$AS$22,3,FALSE)*($AS$1/2))/10000,RAND()))</f>
        <v>3</v>
      </c>
      <c r="O96" t="str">
        <f>Scores_and_Fixtures[[#This Row],[Away]]</f>
        <v>Frosinone</v>
      </c>
      <c r="U96">
        <v>4</v>
      </c>
      <c r="V96">
        <v>8</v>
      </c>
      <c r="W96">
        <v>5</v>
      </c>
      <c r="X96">
        <v>16</v>
      </c>
      <c r="Y96">
        <v>19</v>
      </c>
      <c r="Z96">
        <v>6</v>
      </c>
      <c r="AA96">
        <v>10</v>
      </c>
      <c r="AB96">
        <v>15</v>
      </c>
      <c r="AC96">
        <v>18</v>
      </c>
      <c r="AD96">
        <v>1</v>
      </c>
      <c r="AE96">
        <v>3</v>
      </c>
      <c r="AF96">
        <v>14</v>
      </c>
      <c r="AG96">
        <v>13</v>
      </c>
      <c r="AH96">
        <v>2</v>
      </c>
      <c r="AI96">
        <v>11</v>
      </c>
      <c r="AJ96">
        <v>7</v>
      </c>
      <c r="AK96">
        <v>4</v>
      </c>
      <c r="AL96">
        <v>20</v>
      </c>
      <c r="AM96">
        <v>12</v>
      </c>
      <c r="AN96">
        <v>9</v>
      </c>
      <c r="AO96">
        <v>17</v>
      </c>
      <c r="AT96">
        <f t="shared" si="39"/>
        <v>3</v>
      </c>
    </row>
    <row r="97" spans="1:46" x14ac:dyDescent="0.25">
      <c r="A97">
        <v>10</v>
      </c>
      <c r="B97" t="s">
        <v>375</v>
      </c>
      <c r="C97">
        <v>1</v>
      </c>
      <c r="D97">
        <v>1</v>
      </c>
      <c r="E97" t="s">
        <v>381</v>
      </c>
      <c r="K97">
        <f>Scores_and_Fixtures[[#This Row],[Wk]]</f>
        <v>10</v>
      </c>
      <c r="L97" t="str">
        <f>Scores_and_Fixtures[[#This Row],[Home]]</f>
        <v>Monza</v>
      </c>
      <c r="M97">
        <f ca="1">IF(ISBLANK(Scores_and_Fixtures[[#This Row],[Home Score]])=FALSE,Scores_and_Fixtures[[#This Row],[Home Score]],_xlfn.BINOM.INV(10000,(VLOOKUP(L97,$AQ$3:$AS$22,2,FALSE)*VLOOKUP(O97,$AQ$3:$AS$22,3,FALSE)*($AS$1/2))/10000,RAND()))</f>
        <v>1</v>
      </c>
      <c r="N97">
        <f ca="1">IF(ISBLANK(Scores_and_Fixtures[[#This Row],[Away Score]])=FALSE,Scores_and_Fixtures[[#This Row],[Away Score]],_xlfn.BINOM.INV(10000,(VLOOKUP(O97,$AQ$3:$AS$22,2,FALSE)*VLOOKUP(L97,$AQ$3:$AS$22,3,FALSE)*($AS$1/2))/10000,RAND()))</f>
        <v>1</v>
      </c>
      <c r="O97" t="str">
        <f>Scores_and_Fixtures[[#This Row],[Away]]</f>
        <v>Udinese</v>
      </c>
      <c r="U97">
        <v>5</v>
      </c>
      <c r="V97">
        <v>6</v>
      </c>
      <c r="W97">
        <v>4</v>
      </c>
      <c r="X97">
        <v>16</v>
      </c>
      <c r="Y97">
        <v>19</v>
      </c>
      <c r="Z97">
        <v>5</v>
      </c>
      <c r="AA97">
        <v>14</v>
      </c>
      <c r="AB97">
        <v>12</v>
      </c>
      <c r="AC97">
        <v>17</v>
      </c>
      <c r="AD97">
        <v>1</v>
      </c>
      <c r="AE97">
        <v>2</v>
      </c>
      <c r="AF97">
        <v>13</v>
      </c>
      <c r="AG97">
        <v>10</v>
      </c>
      <c r="AH97">
        <v>3</v>
      </c>
      <c r="AI97">
        <v>11</v>
      </c>
      <c r="AJ97">
        <v>8</v>
      </c>
      <c r="AK97">
        <v>7</v>
      </c>
      <c r="AL97">
        <v>20</v>
      </c>
      <c r="AM97">
        <v>15</v>
      </c>
      <c r="AN97">
        <v>9</v>
      </c>
      <c r="AO97">
        <v>18</v>
      </c>
      <c r="AT97">
        <f t="shared" si="39"/>
        <v>4</v>
      </c>
    </row>
    <row r="98" spans="1:46" x14ac:dyDescent="0.25">
      <c r="A98">
        <v>10</v>
      </c>
      <c r="B98" t="s">
        <v>370</v>
      </c>
      <c r="C98">
        <v>1</v>
      </c>
      <c r="D98">
        <v>0</v>
      </c>
      <c r="E98" t="s">
        <v>377</v>
      </c>
      <c r="K98">
        <f>Scores_and_Fixtures[[#This Row],[Wk]]</f>
        <v>10</v>
      </c>
      <c r="L98" t="str">
        <f>Scores_and_Fixtures[[#This Row],[Home]]</f>
        <v>Inter</v>
      </c>
      <c r="M98">
        <f ca="1">IF(ISBLANK(Scores_and_Fixtures[[#This Row],[Home Score]])=FALSE,Scores_and_Fixtures[[#This Row],[Home Score]],_xlfn.BINOM.INV(10000,(VLOOKUP(L98,$AQ$3:$AS$22,2,FALSE)*VLOOKUP(O98,$AQ$3:$AS$22,3,FALSE)*($AS$1/2))/10000,RAND()))</f>
        <v>1</v>
      </c>
      <c r="N98">
        <f ca="1">IF(ISBLANK(Scores_and_Fixtures[[#This Row],[Away Score]])=FALSE,Scores_and_Fixtures[[#This Row],[Away Score]],_xlfn.BINOM.INV(10000,(VLOOKUP(O98,$AQ$3:$AS$22,2,FALSE)*VLOOKUP(L98,$AQ$3:$AS$22,3,FALSE)*($AS$1/2))/10000,RAND()))</f>
        <v>0</v>
      </c>
      <c r="O98" t="str">
        <f>Scores_and_Fixtures[[#This Row],[Away]]</f>
        <v>Roma</v>
      </c>
      <c r="U98">
        <v>6</v>
      </c>
      <c r="V98">
        <v>8</v>
      </c>
      <c r="W98">
        <v>5</v>
      </c>
      <c r="X98">
        <v>19</v>
      </c>
      <c r="Y98">
        <v>17</v>
      </c>
      <c r="Z98">
        <v>4</v>
      </c>
      <c r="AA98">
        <v>13</v>
      </c>
      <c r="AB98">
        <v>10</v>
      </c>
      <c r="AC98">
        <v>16</v>
      </c>
      <c r="AD98">
        <v>1</v>
      </c>
      <c r="AE98">
        <v>2</v>
      </c>
      <c r="AF98">
        <v>14</v>
      </c>
      <c r="AG98">
        <v>12</v>
      </c>
      <c r="AH98">
        <v>3</v>
      </c>
      <c r="AI98">
        <v>9</v>
      </c>
      <c r="AJ98">
        <v>7</v>
      </c>
      <c r="AK98">
        <v>6</v>
      </c>
      <c r="AL98">
        <v>20</v>
      </c>
      <c r="AM98">
        <v>15</v>
      </c>
      <c r="AN98">
        <v>11</v>
      </c>
      <c r="AO98">
        <v>18</v>
      </c>
      <c r="AT98">
        <f t="shared" si="39"/>
        <v>5</v>
      </c>
    </row>
    <row r="99" spans="1:46" x14ac:dyDescent="0.25">
      <c r="A99">
        <v>10</v>
      </c>
      <c r="B99" t="s">
        <v>376</v>
      </c>
      <c r="C99">
        <v>2</v>
      </c>
      <c r="D99">
        <v>2</v>
      </c>
      <c r="E99" t="s">
        <v>374</v>
      </c>
      <c r="K99">
        <f>Scores_and_Fixtures[[#This Row],[Wk]]</f>
        <v>10</v>
      </c>
      <c r="L99" t="str">
        <f>Scores_and_Fixtures[[#This Row],[Home]]</f>
        <v>Napoli</v>
      </c>
      <c r="M99">
        <f ca="1">IF(ISBLANK(Scores_and_Fixtures[[#This Row],[Home Score]])=FALSE,Scores_and_Fixtures[[#This Row],[Home Score]],_xlfn.BINOM.INV(10000,(VLOOKUP(L99,$AQ$3:$AS$22,2,FALSE)*VLOOKUP(O99,$AQ$3:$AS$22,3,FALSE)*($AS$1/2))/10000,RAND()))</f>
        <v>2</v>
      </c>
      <c r="N99">
        <f ca="1">IF(ISBLANK(Scores_and_Fixtures[[#This Row],[Away Score]])=FALSE,Scores_and_Fixtures[[#This Row],[Away Score]],_xlfn.BINOM.INV(10000,(VLOOKUP(O99,$AQ$3:$AS$22,2,FALSE)*VLOOKUP(L99,$AQ$3:$AS$22,3,FALSE)*($AS$1/2))/10000,RAND()))</f>
        <v>2</v>
      </c>
      <c r="O99" t="str">
        <f>Scores_and_Fixtures[[#This Row],[Away]]</f>
        <v>Milan</v>
      </c>
      <c r="U99">
        <v>7</v>
      </c>
      <c r="V99">
        <v>7</v>
      </c>
      <c r="W99">
        <v>4</v>
      </c>
      <c r="X99">
        <v>19</v>
      </c>
      <c r="Y99">
        <v>18</v>
      </c>
      <c r="Z99">
        <v>5</v>
      </c>
      <c r="AA99">
        <v>13</v>
      </c>
      <c r="AB99">
        <v>14</v>
      </c>
      <c r="AC99">
        <v>17</v>
      </c>
      <c r="AD99">
        <v>1</v>
      </c>
      <c r="AE99">
        <v>2</v>
      </c>
      <c r="AF99">
        <v>12</v>
      </c>
      <c r="AG99">
        <v>9</v>
      </c>
      <c r="AH99">
        <v>3</v>
      </c>
      <c r="AI99">
        <v>11</v>
      </c>
      <c r="AJ99">
        <v>6</v>
      </c>
      <c r="AK99">
        <v>8</v>
      </c>
      <c r="AL99">
        <v>20</v>
      </c>
      <c r="AM99">
        <v>15</v>
      </c>
      <c r="AN99">
        <v>10</v>
      </c>
      <c r="AO99">
        <v>16</v>
      </c>
      <c r="AT99">
        <f t="shared" si="39"/>
        <v>6</v>
      </c>
    </row>
    <row r="100" spans="1:46" x14ac:dyDescent="0.25">
      <c r="A100">
        <v>10</v>
      </c>
      <c r="B100" t="s">
        <v>365</v>
      </c>
      <c r="C100">
        <v>0</v>
      </c>
      <c r="D100">
        <v>3</v>
      </c>
      <c r="E100" t="s">
        <v>362</v>
      </c>
      <c r="K100">
        <f>Scores_and_Fixtures[[#This Row],[Wk]]</f>
        <v>10</v>
      </c>
      <c r="L100" t="str">
        <f>Scores_and_Fixtures[[#This Row],[Home]]</f>
        <v>Empoli</v>
      </c>
      <c r="M100">
        <f ca="1">IF(ISBLANK(Scores_and_Fixtures[[#This Row],[Home Score]])=FALSE,Scores_and_Fixtures[[#This Row],[Home Score]],_xlfn.BINOM.INV(10000,(VLOOKUP(L100,$AQ$3:$AS$22,2,FALSE)*VLOOKUP(O100,$AQ$3:$AS$22,3,FALSE)*($AS$1/2))/10000,RAND()))</f>
        <v>0</v>
      </c>
      <c r="N100">
        <f ca="1">IF(ISBLANK(Scores_and_Fixtures[[#This Row],[Away Score]])=FALSE,Scores_and_Fixtures[[#This Row],[Away Score]],_xlfn.BINOM.INV(10000,(VLOOKUP(O100,$AQ$3:$AS$22,2,FALSE)*VLOOKUP(L100,$AQ$3:$AS$22,3,FALSE)*($AS$1/2))/10000,RAND()))</f>
        <v>3</v>
      </c>
      <c r="O100" t="str">
        <f>Scores_and_Fixtures[[#This Row],[Away]]</f>
        <v>Atalanta</v>
      </c>
      <c r="U100">
        <v>8</v>
      </c>
      <c r="V100">
        <v>7</v>
      </c>
      <c r="W100">
        <v>6</v>
      </c>
      <c r="X100">
        <v>16</v>
      </c>
      <c r="Y100">
        <v>19</v>
      </c>
      <c r="Z100">
        <v>4</v>
      </c>
      <c r="AA100">
        <v>15</v>
      </c>
      <c r="AB100">
        <v>14</v>
      </c>
      <c r="AC100">
        <v>17</v>
      </c>
      <c r="AD100">
        <v>1</v>
      </c>
      <c r="AE100">
        <v>2</v>
      </c>
      <c r="AF100">
        <v>12</v>
      </c>
      <c r="AG100">
        <v>9</v>
      </c>
      <c r="AH100">
        <v>3</v>
      </c>
      <c r="AI100">
        <v>10</v>
      </c>
      <c r="AJ100">
        <v>8</v>
      </c>
      <c r="AK100">
        <v>5</v>
      </c>
      <c r="AL100">
        <v>20</v>
      </c>
      <c r="AM100">
        <v>13</v>
      </c>
      <c r="AN100">
        <v>11</v>
      </c>
      <c r="AO100">
        <v>18</v>
      </c>
      <c r="AT100">
        <f t="shared" si="39"/>
        <v>7</v>
      </c>
    </row>
    <row r="101" spans="1:46" x14ac:dyDescent="0.25">
      <c r="A101">
        <v>10</v>
      </c>
      <c r="B101" t="s">
        <v>372</v>
      </c>
      <c r="C101">
        <v>1</v>
      </c>
      <c r="D101">
        <v>0</v>
      </c>
      <c r="E101" t="s">
        <v>366</v>
      </c>
      <c r="K101">
        <f>Scores_and_Fixtures[[#This Row],[Wk]]</f>
        <v>10</v>
      </c>
      <c r="L101" t="str">
        <f>Scores_and_Fixtures[[#This Row],[Home]]</f>
        <v>Lazio</v>
      </c>
      <c r="M101">
        <f ca="1">IF(ISBLANK(Scores_and_Fixtures[[#This Row],[Home Score]])=FALSE,Scores_and_Fixtures[[#This Row],[Home Score]],_xlfn.BINOM.INV(10000,(VLOOKUP(L101,$AQ$3:$AS$22,2,FALSE)*VLOOKUP(O101,$AQ$3:$AS$22,3,FALSE)*($AS$1/2))/10000,RAND()))</f>
        <v>1</v>
      </c>
      <c r="N101">
        <f ca="1">IF(ISBLANK(Scores_and_Fixtures[[#This Row],[Away Score]])=FALSE,Scores_and_Fixtures[[#This Row],[Away Score]],_xlfn.BINOM.INV(10000,(VLOOKUP(O101,$AQ$3:$AS$22,2,FALSE)*VLOOKUP(L101,$AQ$3:$AS$22,3,FALSE)*($AS$1/2))/10000,RAND()))</f>
        <v>0</v>
      </c>
      <c r="O101" t="str">
        <f>Scores_and_Fixtures[[#This Row],[Away]]</f>
        <v>Fiorentina</v>
      </c>
      <c r="U101">
        <v>9</v>
      </c>
      <c r="V101">
        <v>10</v>
      </c>
      <c r="W101">
        <v>7</v>
      </c>
      <c r="X101">
        <v>17</v>
      </c>
      <c r="Y101">
        <v>20</v>
      </c>
      <c r="Z101">
        <v>5</v>
      </c>
      <c r="AA101">
        <v>15</v>
      </c>
      <c r="AB101">
        <v>16</v>
      </c>
      <c r="AC101">
        <v>13</v>
      </c>
      <c r="AD101">
        <v>1</v>
      </c>
      <c r="AE101">
        <v>3</v>
      </c>
      <c r="AF101">
        <v>12</v>
      </c>
      <c r="AG101">
        <v>8</v>
      </c>
      <c r="AH101">
        <v>2</v>
      </c>
      <c r="AI101">
        <v>9</v>
      </c>
      <c r="AJ101">
        <v>4</v>
      </c>
      <c r="AK101">
        <v>6</v>
      </c>
      <c r="AL101">
        <v>18</v>
      </c>
      <c r="AM101">
        <v>14</v>
      </c>
      <c r="AN101">
        <v>11</v>
      </c>
      <c r="AO101">
        <v>19</v>
      </c>
      <c r="AT101">
        <f t="shared" si="39"/>
        <v>8</v>
      </c>
    </row>
    <row r="102" spans="1:46" x14ac:dyDescent="0.25">
      <c r="A102">
        <v>11</v>
      </c>
      <c r="B102" t="s">
        <v>363</v>
      </c>
      <c r="C102">
        <v>1</v>
      </c>
      <c r="D102">
        <v>0</v>
      </c>
      <c r="E102" t="s">
        <v>372</v>
      </c>
      <c r="K102">
        <f>Scores_and_Fixtures[[#This Row],[Wk]]</f>
        <v>11</v>
      </c>
      <c r="L102" t="str">
        <f>Scores_and_Fixtures[[#This Row],[Home]]</f>
        <v>Bologna</v>
      </c>
      <c r="M102">
        <f ca="1">IF(ISBLANK(Scores_and_Fixtures[[#This Row],[Home Score]])=FALSE,Scores_and_Fixtures[[#This Row],[Home Score]],_xlfn.BINOM.INV(10000,(VLOOKUP(L102,$AQ$3:$AS$22,2,FALSE)*VLOOKUP(O102,$AQ$3:$AS$22,3,FALSE)*($AS$1/2))/10000,RAND()))</f>
        <v>1</v>
      </c>
      <c r="N102">
        <f ca="1">IF(ISBLANK(Scores_and_Fixtures[[#This Row],[Away Score]])=FALSE,Scores_and_Fixtures[[#This Row],[Away Score]],_xlfn.BINOM.INV(10000,(VLOOKUP(O102,$AQ$3:$AS$22,2,FALSE)*VLOOKUP(L102,$AQ$3:$AS$22,3,FALSE)*($AS$1/2))/10000,RAND()))</f>
        <v>0</v>
      </c>
      <c r="O102" t="str">
        <f>Scores_and_Fixtures[[#This Row],[Away]]</f>
        <v>Lazio</v>
      </c>
      <c r="U102">
        <v>10</v>
      </c>
      <c r="V102">
        <v>7</v>
      </c>
      <c r="W102">
        <v>6</v>
      </c>
      <c r="X102">
        <v>15</v>
      </c>
      <c r="Y102">
        <v>20</v>
      </c>
      <c r="Z102">
        <v>4</v>
      </c>
      <c r="AA102">
        <v>12</v>
      </c>
      <c r="AB102">
        <v>17</v>
      </c>
      <c r="AC102">
        <v>18</v>
      </c>
      <c r="AD102">
        <v>1</v>
      </c>
      <c r="AE102">
        <v>2</v>
      </c>
      <c r="AF102">
        <v>14</v>
      </c>
      <c r="AG102">
        <v>9</v>
      </c>
      <c r="AH102">
        <v>3</v>
      </c>
      <c r="AI102">
        <v>11</v>
      </c>
      <c r="AJ102">
        <v>5</v>
      </c>
      <c r="AK102">
        <v>10</v>
      </c>
      <c r="AL102">
        <v>19</v>
      </c>
      <c r="AM102">
        <v>13</v>
      </c>
      <c r="AN102">
        <v>8</v>
      </c>
      <c r="AO102">
        <v>16</v>
      </c>
      <c r="AT102">
        <f t="shared" si="39"/>
        <v>9</v>
      </c>
    </row>
    <row r="103" spans="1:46" x14ac:dyDescent="0.25">
      <c r="A103">
        <v>11</v>
      </c>
      <c r="B103" t="s">
        <v>378</v>
      </c>
      <c r="C103">
        <v>0</v>
      </c>
      <c r="D103">
        <v>2</v>
      </c>
      <c r="E103" t="s">
        <v>376</v>
      </c>
      <c r="K103">
        <f>Scores_and_Fixtures[[#This Row],[Wk]]</f>
        <v>11</v>
      </c>
      <c r="L103" t="str">
        <f>Scores_and_Fixtures[[#This Row],[Home]]</f>
        <v>Salernitana</v>
      </c>
      <c r="M103">
        <f ca="1">IF(ISBLANK(Scores_and_Fixtures[[#This Row],[Home Score]])=FALSE,Scores_and_Fixtures[[#This Row],[Home Score]],_xlfn.BINOM.INV(10000,(VLOOKUP(L103,$AQ$3:$AS$22,2,FALSE)*VLOOKUP(O103,$AQ$3:$AS$22,3,FALSE)*($AS$1/2))/10000,RAND()))</f>
        <v>0</v>
      </c>
      <c r="N103">
        <f ca="1">IF(ISBLANK(Scores_and_Fixtures[[#This Row],[Away Score]])=FALSE,Scores_and_Fixtures[[#This Row],[Away Score]],_xlfn.BINOM.INV(10000,(VLOOKUP(O103,$AQ$3:$AS$22,2,FALSE)*VLOOKUP(L103,$AQ$3:$AS$22,3,FALSE)*($AS$1/2))/10000,RAND()))</f>
        <v>2</v>
      </c>
      <c r="O103" t="str">
        <f>Scores_and_Fixtures[[#This Row],[Away]]</f>
        <v>Napoli</v>
      </c>
      <c r="U103">
        <v>11</v>
      </c>
      <c r="V103">
        <v>8</v>
      </c>
      <c r="W103">
        <v>5</v>
      </c>
      <c r="X103">
        <v>17</v>
      </c>
      <c r="Y103">
        <v>18</v>
      </c>
      <c r="Z103">
        <v>3</v>
      </c>
      <c r="AA103">
        <v>9</v>
      </c>
      <c r="AB103">
        <v>13</v>
      </c>
      <c r="AC103">
        <v>15</v>
      </c>
      <c r="AD103">
        <v>1</v>
      </c>
      <c r="AE103">
        <v>2</v>
      </c>
      <c r="AF103">
        <v>10</v>
      </c>
      <c r="AG103">
        <v>12</v>
      </c>
      <c r="AH103">
        <v>4</v>
      </c>
      <c r="AI103">
        <v>11</v>
      </c>
      <c r="AJ103">
        <v>7</v>
      </c>
      <c r="AK103">
        <v>6</v>
      </c>
      <c r="AL103">
        <v>20</v>
      </c>
      <c r="AM103">
        <v>16</v>
      </c>
      <c r="AN103">
        <v>14</v>
      </c>
      <c r="AO103">
        <v>19</v>
      </c>
      <c r="AT103">
        <f t="shared" si="39"/>
        <v>10</v>
      </c>
    </row>
    <row r="104" spans="1:46" x14ac:dyDescent="0.25">
      <c r="A104">
        <v>11</v>
      </c>
      <c r="B104" t="s">
        <v>362</v>
      </c>
      <c r="C104">
        <v>1</v>
      </c>
      <c r="D104">
        <v>2</v>
      </c>
      <c r="E104" t="s">
        <v>370</v>
      </c>
      <c r="K104">
        <f>Scores_and_Fixtures[[#This Row],[Wk]]</f>
        <v>11</v>
      </c>
      <c r="L104" t="str">
        <f>Scores_and_Fixtures[[#This Row],[Home]]</f>
        <v>Atalanta</v>
      </c>
      <c r="M104">
        <f ca="1">IF(ISBLANK(Scores_and_Fixtures[[#This Row],[Home Score]])=FALSE,Scores_and_Fixtures[[#This Row],[Home Score]],_xlfn.BINOM.INV(10000,(VLOOKUP(L104,$AQ$3:$AS$22,2,FALSE)*VLOOKUP(O104,$AQ$3:$AS$22,3,FALSE)*($AS$1/2))/10000,RAND()))</f>
        <v>1</v>
      </c>
      <c r="N104">
        <f ca="1">IF(ISBLANK(Scores_and_Fixtures[[#This Row],[Away Score]])=FALSE,Scores_and_Fixtures[[#This Row],[Away Score]],_xlfn.BINOM.INV(10000,(VLOOKUP(O104,$AQ$3:$AS$22,2,FALSE)*VLOOKUP(L104,$AQ$3:$AS$22,3,FALSE)*($AS$1/2))/10000,RAND()))</f>
        <v>2</v>
      </c>
      <c r="O104" t="str">
        <f>Scores_and_Fixtures[[#This Row],[Away]]</f>
        <v>Inter</v>
      </c>
      <c r="U104">
        <v>12</v>
      </c>
      <c r="V104">
        <v>8</v>
      </c>
      <c r="W104">
        <v>4</v>
      </c>
      <c r="X104">
        <v>18</v>
      </c>
      <c r="Y104">
        <v>20</v>
      </c>
      <c r="Z104">
        <v>7</v>
      </c>
      <c r="AA104">
        <v>14</v>
      </c>
      <c r="AB104">
        <v>15</v>
      </c>
      <c r="AC104">
        <v>17</v>
      </c>
      <c r="AD104">
        <v>1</v>
      </c>
      <c r="AE104">
        <v>2</v>
      </c>
      <c r="AF104">
        <v>12</v>
      </c>
      <c r="AG104">
        <v>13</v>
      </c>
      <c r="AH104">
        <v>3</v>
      </c>
      <c r="AI104">
        <v>9</v>
      </c>
      <c r="AJ104">
        <v>6</v>
      </c>
      <c r="AK104">
        <v>5</v>
      </c>
      <c r="AL104">
        <v>19</v>
      </c>
      <c r="AM104">
        <v>10</v>
      </c>
      <c r="AN104">
        <v>11</v>
      </c>
      <c r="AO104">
        <v>16</v>
      </c>
      <c r="AT104">
        <f t="shared" si="39"/>
        <v>11</v>
      </c>
    </row>
    <row r="105" spans="1:46" x14ac:dyDescent="0.25">
      <c r="A105">
        <v>11</v>
      </c>
      <c r="B105" t="s">
        <v>374</v>
      </c>
      <c r="C105">
        <v>0</v>
      </c>
      <c r="D105">
        <v>1</v>
      </c>
      <c r="E105" t="s">
        <v>381</v>
      </c>
      <c r="K105">
        <f>Scores_and_Fixtures[[#This Row],[Wk]]</f>
        <v>11</v>
      </c>
      <c r="L105" t="str">
        <f>Scores_and_Fixtures[[#This Row],[Home]]</f>
        <v>Milan</v>
      </c>
      <c r="M105">
        <f ca="1">IF(ISBLANK(Scores_and_Fixtures[[#This Row],[Home Score]])=FALSE,Scores_and_Fixtures[[#This Row],[Home Score]],_xlfn.BINOM.INV(10000,(VLOOKUP(L105,$AQ$3:$AS$22,2,FALSE)*VLOOKUP(O105,$AQ$3:$AS$22,3,FALSE)*($AS$1/2))/10000,RAND()))</f>
        <v>0</v>
      </c>
      <c r="N105">
        <f ca="1">IF(ISBLANK(Scores_and_Fixtures[[#This Row],[Away Score]])=FALSE,Scores_and_Fixtures[[#This Row],[Away Score]],_xlfn.BINOM.INV(10000,(VLOOKUP(O105,$AQ$3:$AS$22,2,FALSE)*VLOOKUP(L105,$AQ$3:$AS$22,3,FALSE)*($AS$1/2))/10000,RAND()))</f>
        <v>1</v>
      </c>
      <c r="O105" t="str">
        <f>Scores_and_Fixtures[[#This Row],[Away]]</f>
        <v>Udinese</v>
      </c>
      <c r="U105">
        <v>13</v>
      </c>
      <c r="V105">
        <v>8</v>
      </c>
      <c r="W105">
        <v>4</v>
      </c>
      <c r="X105">
        <v>18</v>
      </c>
      <c r="Y105">
        <v>19</v>
      </c>
      <c r="Z105">
        <v>5</v>
      </c>
      <c r="AA105">
        <v>15</v>
      </c>
      <c r="AB105">
        <v>11</v>
      </c>
      <c r="AC105">
        <v>17</v>
      </c>
      <c r="AD105">
        <v>1</v>
      </c>
      <c r="AE105">
        <v>2</v>
      </c>
      <c r="AF105">
        <v>13</v>
      </c>
      <c r="AG105">
        <v>9</v>
      </c>
      <c r="AH105">
        <v>3</v>
      </c>
      <c r="AI105">
        <v>10</v>
      </c>
      <c r="AJ105">
        <v>6</v>
      </c>
      <c r="AK105">
        <v>7</v>
      </c>
      <c r="AL105">
        <v>20</v>
      </c>
      <c r="AM105">
        <v>14</v>
      </c>
      <c r="AN105">
        <v>12</v>
      </c>
      <c r="AO105">
        <v>16</v>
      </c>
      <c r="AT105">
        <f t="shared" si="39"/>
        <v>12</v>
      </c>
    </row>
    <row r="106" spans="1:46" x14ac:dyDescent="0.25">
      <c r="A106">
        <v>11</v>
      </c>
      <c r="B106" t="s">
        <v>369</v>
      </c>
      <c r="C106">
        <v>1</v>
      </c>
      <c r="D106">
        <v>3</v>
      </c>
      <c r="E106" t="s">
        <v>375</v>
      </c>
      <c r="K106">
        <f>Scores_and_Fixtures[[#This Row],[Wk]]</f>
        <v>11</v>
      </c>
      <c r="L106" t="str">
        <f>Scores_and_Fixtures[[#This Row],[Home]]</f>
        <v>Hellas Verona</v>
      </c>
      <c r="M106">
        <f ca="1">IF(ISBLANK(Scores_and_Fixtures[[#This Row],[Home Score]])=FALSE,Scores_and_Fixtures[[#This Row],[Home Score]],_xlfn.BINOM.INV(10000,(VLOOKUP(L106,$AQ$3:$AS$22,2,FALSE)*VLOOKUP(O106,$AQ$3:$AS$22,3,FALSE)*($AS$1/2))/10000,RAND()))</f>
        <v>1</v>
      </c>
      <c r="N106">
        <f ca="1">IF(ISBLANK(Scores_and_Fixtures[[#This Row],[Away Score]])=FALSE,Scores_and_Fixtures[[#This Row],[Away Score]],_xlfn.BINOM.INV(10000,(VLOOKUP(O106,$AQ$3:$AS$22,2,FALSE)*VLOOKUP(L106,$AQ$3:$AS$22,3,FALSE)*($AS$1/2))/10000,RAND()))</f>
        <v>3</v>
      </c>
      <c r="O106" t="str">
        <f>Scores_and_Fixtures[[#This Row],[Away]]</f>
        <v>Monza</v>
      </c>
      <c r="U106">
        <v>14</v>
      </c>
      <c r="V106">
        <v>6</v>
      </c>
      <c r="W106">
        <v>5</v>
      </c>
      <c r="X106">
        <v>15</v>
      </c>
      <c r="Y106">
        <v>20</v>
      </c>
      <c r="Z106">
        <v>4</v>
      </c>
      <c r="AA106">
        <v>13</v>
      </c>
      <c r="AB106">
        <v>17</v>
      </c>
      <c r="AC106">
        <v>16</v>
      </c>
      <c r="AD106">
        <v>1</v>
      </c>
      <c r="AE106">
        <v>2</v>
      </c>
      <c r="AF106">
        <v>11</v>
      </c>
      <c r="AG106">
        <v>12</v>
      </c>
      <c r="AH106">
        <v>3</v>
      </c>
      <c r="AI106">
        <v>8</v>
      </c>
      <c r="AJ106">
        <v>7</v>
      </c>
      <c r="AK106">
        <v>9</v>
      </c>
      <c r="AL106">
        <v>19</v>
      </c>
      <c r="AM106">
        <v>14</v>
      </c>
      <c r="AN106">
        <v>10</v>
      </c>
      <c r="AO106">
        <v>18</v>
      </c>
      <c r="AT106">
        <f t="shared" si="39"/>
        <v>13</v>
      </c>
    </row>
    <row r="107" spans="1:46" x14ac:dyDescent="0.25">
      <c r="A107">
        <v>11</v>
      </c>
      <c r="B107" t="s">
        <v>364</v>
      </c>
      <c r="C107">
        <v>2</v>
      </c>
      <c r="D107">
        <v>1</v>
      </c>
      <c r="E107" t="s">
        <v>368</v>
      </c>
      <c r="K107">
        <f>Scores_and_Fixtures[[#This Row],[Wk]]</f>
        <v>11</v>
      </c>
      <c r="L107" t="str">
        <f>Scores_and_Fixtures[[#This Row],[Home]]</f>
        <v>Cagliari</v>
      </c>
      <c r="M107">
        <f ca="1">IF(ISBLANK(Scores_and_Fixtures[[#This Row],[Home Score]])=FALSE,Scores_and_Fixtures[[#This Row],[Home Score]],_xlfn.BINOM.INV(10000,(VLOOKUP(L107,$AQ$3:$AS$22,2,FALSE)*VLOOKUP(O107,$AQ$3:$AS$22,3,FALSE)*($AS$1/2))/10000,RAND()))</f>
        <v>2</v>
      </c>
      <c r="N107">
        <f ca="1">IF(ISBLANK(Scores_and_Fixtures[[#This Row],[Away Score]])=FALSE,Scores_and_Fixtures[[#This Row],[Away Score]],_xlfn.BINOM.INV(10000,(VLOOKUP(O107,$AQ$3:$AS$22,2,FALSE)*VLOOKUP(L107,$AQ$3:$AS$22,3,FALSE)*($AS$1/2))/10000,RAND()))</f>
        <v>1</v>
      </c>
      <c r="O107" t="str">
        <f>Scores_and_Fixtures[[#This Row],[Away]]</f>
        <v>Genoa</v>
      </c>
      <c r="U107">
        <v>15</v>
      </c>
      <c r="V107">
        <v>7</v>
      </c>
      <c r="W107">
        <v>4</v>
      </c>
      <c r="X107">
        <v>17</v>
      </c>
      <c r="Y107">
        <v>20</v>
      </c>
      <c r="Z107">
        <v>6</v>
      </c>
      <c r="AA107">
        <v>12</v>
      </c>
      <c r="AB107">
        <v>16</v>
      </c>
      <c r="AC107">
        <v>15</v>
      </c>
      <c r="AD107">
        <v>1</v>
      </c>
      <c r="AE107">
        <v>2</v>
      </c>
      <c r="AF107">
        <v>14</v>
      </c>
      <c r="AG107">
        <v>11</v>
      </c>
      <c r="AH107">
        <v>3</v>
      </c>
      <c r="AI107">
        <v>8</v>
      </c>
      <c r="AJ107">
        <v>9</v>
      </c>
      <c r="AK107">
        <v>5</v>
      </c>
      <c r="AL107">
        <v>19</v>
      </c>
      <c r="AM107">
        <v>13</v>
      </c>
      <c r="AN107">
        <v>10</v>
      </c>
      <c r="AO107">
        <v>18</v>
      </c>
      <c r="AT107">
        <f t="shared" si="39"/>
        <v>14</v>
      </c>
    </row>
    <row r="108" spans="1:46" x14ac:dyDescent="0.25">
      <c r="A108">
        <v>11</v>
      </c>
      <c r="B108" t="s">
        <v>377</v>
      </c>
      <c r="C108">
        <v>2</v>
      </c>
      <c r="D108">
        <v>1</v>
      </c>
      <c r="E108" t="s">
        <v>373</v>
      </c>
      <c r="K108">
        <f>Scores_and_Fixtures[[#This Row],[Wk]]</f>
        <v>11</v>
      </c>
      <c r="L108" t="str">
        <f>Scores_and_Fixtures[[#This Row],[Home]]</f>
        <v>Roma</v>
      </c>
      <c r="M108">
        <f ca="1">IF(ISBLANK(Scores_and_Fixtures[[#This Row],[Home Score]])=FALSE,Scores_and_Fixtures[[#This Row],[Home Score]],_xlfn.BINOM.INV(10000,(VLOOKUP(L108,$AQ$3:$AS$22,2,FALSE)*VLOOKUP(O108,$AQ$3:$AS$22,3,FALSE)*($AS$1/2))/10000,RAND()))</f>
        <v>2</v>
      </c>
      <c r="N108">
        <f ca="1">IF(ISBLANK(Scores_and_Fixtures[[#This Row],[Away Score]])=FALSE,Scores_and_Fixtures[[#This Row],[Away Score]],_xlfn.BINOM.INV(10000,(VLOOKUP(O108,$AQ$3:$AS$22,2,FALSE)*VLOOKUP(L108,$AQ$3:$AS$22,3,FALSE)*($AS$1/2))/10000,RAND()))</f>
        <v>1</v>
      </c>
      <c r="O108" t="str">
        <f>Scores_and_Fixtures[[#This Row],[Away]]</f>
        <v>Lecce</v>
      </c>
      <c r="U108">
        <v>16</v>
      </c>
      <c r="V108">
        <v>7</v>
      </c>
      <c r="W108">
        <v>6</v>
      </c>
      <c r="X108">
        <v>16</v>
      </c>
      <c r="Y108">
        <v>20</v>
      </c>
      <c r="Z108">
        <v>5</v>
      </c>
      <c r="AA108">
        <v>15</v>
      </c>
      <c r="AB108">
        <v>14</v>
      </c>
      <c r="AC108">
        <v>17</v>
      </c>
      <c r="AD108">
        <v>1</v>
      </c>
      <c r="AE108">
        <v>2</v>
      </c>
      <c r="AF108">
        <v>10</v>
      </c>
      <c r="AG108">
        <v>12</v>
      </c>
      <c r="AH108">
        <v>3</v>
      </c>
      <c r="AI108">
        <v>11</v>
      </c>
      <c r="AJ108">
        <v>4</v>
      </c>
      <c r="AK108">
        <v>8</v>
      </c>
      <c r="AL108">
        <v>19</v>
      </c>
      <c r="AM108">
        <v>13</v>
      </c>
      <c r="AN108">
        <v>9</v>
      </c>
      <c r="AO108">
        <v>18</v>
      </c>
      <c r="AT108">
        <f t="shared" si="39"/>
        <v>15</v>
      </c>
    </row>
    <row r="109" spans="1:46" x14ac:dyDescent="0.25">
      <c r="A109">
        <v>11</v>
      </c>
      <c r="B109" t="s">
        <v>366</v>
      </c>
      <c r="C109">
        <v>0</v>
      </c>
      <c r="D109">
        <v>1</v>
      </c>
      <c r="E109" t="s">
        <v>371</v>
      </c>
      <c r="K109">
        <f>Scores_and_Fixtures[[#This Row],[Wk]]</f>
        <v>11</v>
      </c>
      <c r="L109" t="str">
        <f>Scores_and_Fixtures[[#This Row],[Home]]</f>
        <v>Fiorentina</v>
      </c>
      <c r="M109">
        <f ca="1">IF(ISBLANK(Scores_and_Fixtures[[#This Row],[Home Score]])=FALSE,Scores_and_Fixtures[[#This Row],[Home Score]],_xlfn.BINOM.INV(10000,(VLOOKUP(L109,$AQ$3:$AS$22,2,FALSE)*VLOOKUP(O109,$AQ$3:$AS$22,3,FALSE)*($AS$1/2))/10000,RAND()))</f>
        <v>0</v>
      </c>
      <c r="N109">
        <f ca="1">IF(ISBLANK(Scores_and_Fixtures[[#This Row],[Away Score]])=FALSE,Scores_and_Fixtures[[#This Row],[Away Score]],_xlfn.BINOM.INV(10000,(VLOOKUP(O109,$AQ$3:$AS$22,2,FALSE)*VLOOKUP(L109,$AQ$3:$AS$22,3,FALSE)*($AS$1/2))/10000,RAND()))</f>
        <v>1</v>
      </c>
      <c r="O109" t="str">
        <f>Scores_and_Fixtures[[#This Row],[Away]]</f>
        <v>Juventus</v>
      </c>
      <c r="U109">
        <v>17</v>
      </c>
      <c r="V109">
        <v>8</v>
      </c>
      <c r="W109">
        <v>3</v>
      </c>
      <c r="X109">
        <v>15</v>
      </c>
      <c r="Y109">
        <v>20</v>
      </c>
      <c r="Z109">
        <v>6</v>
      </c>
      <c r="AA109">
        <v>14</v>
      </c>
      <c r="AB109">
        <v>16</v>
      </c>
      <c r="AC109">
        <v>17</v>
      </c>
      <c r="AD109">
        <v>1</v>
      </c>
      <c r="AE109">
        <v>2</v>
      </c>
      <c r="AF109">
        <v>9</v>
      </c>
      <c r="AG109">
        <v>10</v>
      </c>
      <c r="AH109">
        <v>4</v>
      </c>
      <c r="AI109">
        <v>11</v>
      </c>
      <c r="AJ109">
        <v>7</v>
      </c>
      <c r="AK109">
        <v>5</v>
      </c>
      <c r="AL109">
        <v>19</v>
      </c>
      <c r="AM109">
        <v>12</v>
      </c>
      <c r="AN109">
        <v>13</v>
      </c>
      <c r="AO109">
        <v>18</v>
      </c>
      <c r="AT109">
        <f t="shared" si="39"/>
        <v>16</v>
      </c>
    </row>
    <row r="110" spans="1:46" x14ac:dyDescent="0.25">
      <c r="A110">
        <v>11</v>
      </c>
      <c r="B110" t="s">
        <v>367</v>
      </c>
      <c r="C110">
        <v>2</v>
      </c>
      <c r="D110">
        <v>1</v>
      </c>
      <c r="E110" t="s">
        <v>365</v>
      </c>
      <c r="K110">
        <f>Scores_and_Fixtures[[#This Row],[Wk]]</f>
        <v>11</v>
      </c>
      <c r="L110" t="str">
        <f>Scores_and_Fixtures[[#This Row],[Home]]</f>
        <v>Frosinone</v>
      </c>
      <c r="M110">
        <f ca="1">IF(ISBLANK(Scores_and_Fixtures[[#This Row],[Home Score]])=FALSE,Scores_and_Fixtures[[#This Row],[Home Score]],_xlfn.BINOM.INV(10000,(VLOOKUP(L110,$AQ$3:$AS$22,2,FALSE)*VLOOKUP(O110,$AQ$3:$AS$22,3,FALSE)*($AS$1/2))/10000,RAND()))</f>
        <v>2</v>
      </c>
      <c r="N110">
        <f ca="1">IF(ISBLANK(Scores_and_Fixtures[[#This Row],[Away Score]])=FALSE,Scores_and_Fixtures[[#This Row],[Away Score]],_xlfn.BINOM.INV(10000,(VLOOKUP(O110,$AQ$3:$AS$22,2,FALSE)*VLOOKUP(L110,$AQ$3:$AS$22,3,FALSE)*($AS$1/2))/10000,RAND()))</f>
        <v>1</v>
      </c>
      <c r="O110" t="str">
        <f>Scores_and_Fixtures[[#This Row],[Away]]</f>
        <v>Empoli</v>
      </c>
      <c r="U110">
        <v>18</v>
      </c>
      <c r="V110">
        <v>7</v>
      </c>
      <c r="W110">
        <v>8</v>
      </c>
      <c r="X110">
        <v>18</v>
      </c>
      <c r="Y110">
        <v>20</v>
      </c>
      <c r="Z110">
        <v>4</v>
      </c>
      <c r="AA110">
        <v>13</v>
      </c>
      <c r="AB110">
        <v>14</v>
      </c>
      <c r="AC110">
        <v>16</v>
      </c>
      <c r="AD110">
        <v>1</v>
      </c>
      <c r="AE110">
        <v>2</v>
      </c>
      <c r="AF110">
        <v>9</v>
      </c>
      <c r="AG110">
        <v>10</v>
      </c>
      <c r="AH110">
        <v>3</v>
      </c>
      <c r="AI110">
        <v>12</v>
      </c>
      <c r="AJ110">
        <v>5</v>
      </c>
      <c r="AK110">
        <v>6</v>
      </c>
      <c r="AL110">
        <v>19</v>
      </c>
      <c r="AM110">
        <v>15</v>
      </c>
      <c r="AN110">
        <v>11</v>
      </c>
      <c r="AO110">
        <v>17</v>
      </c>
      <c r="AT110">
        <f t="shared" si="39"/>
        <v>17</v>
      </c>
    </row>
    <row r="111" spans="1:46" x14ac:dyDescent="0.25">
      <c r="A111">
        <v>11</v>
      </c>
      <c r="B111" t="s">
        <v>380</v>
      </c>
      <c r="C111">
        <v>2</v>
      </c>
      <c r="D111">
        <v>1</v>
      </c>
      <c r="E111" t="s">
        <v>379</v>
      </c>
      <c r="K111">
        <f>Scores_and_Fixtures[[#This Row],[Wk]]</f>
        <v>11</v>
      </c>
      <c r="L111" t="str">
        <f>Scores_and_Fixtures[[#This Row],[Home]]</f>
        <v>Torino</v>
      </c>
      <c r="M111">
        <f ca="1">IF(ISBLANK(Scores_and_Fixtures[[#This Row],[Home Score]])=FALSE,Scores_and_Fixtures[[#This Row],[Home Score]],_xlfn.BINOM.INV(10000,(VLOOKUP(L111,$AQ$3:$AS$22,2,FALSE)*VLOOKUP(O111,$AQ$3:$AS$22,3,FALSE)*($AS$1/2))/10000,RAND()))</f>
        <v>2</v>
      </c>
      <c r="N111">
        <f ca="1">IF(ISBLANK(Scores_and_Fixtures[[#This Row],[Away Score]])=FALSE,Scores_and_Fixtures[[#This Row],[Away Score]],_xlfn.BINOM.INV(10000,(VLOOKUP(O111,$AQ$3:$AS$22,2,FALSE)*VLOOKUP(L111,$AQ$3:$AS$22,3,FALSE)*($AS$1/2))/10000,RAND()))</f>
        <v>1</v>
      </c>
      <c r="O111" t="str">
        <f>Scores_and_Fixtures[[#This Row],[Away]]</f>
        <v>Sassuolo</v>
      </c>
      <c r="U111">
        <v>19</v>
      </c>
      <c r="V111">
        <v>6</v>
      </c>
      <c r="W111">
        <v>7</v>
      </c>
      <c r="X111">
        <v>17</v>
      </c>
      <c r="Y111">
        <v>20</v>
      </c>
      <c r="Z111">
        <v>5</v>
      </c>
      <c r="AA111">
        <v>11</v>
      </c>
      <c r="AB111">
        <v>12</v>
      </c>
      <c r="AC111">
        <v>18</v>
      </c>
      <c r="AD111">
        <v>1</v>
      </c>
      <c r="AE111">
        <v>2</v>
      </c>
      <c r="AF111">
        <v>14</v>
      </c>
      <c r="AG111">
        <v>9</v>
      </c>
      <c r="AH111">
        <v>3</v>
      </c>
      <c r="AI111">
        <v>13</v>
      </c>
      <c r="AJ111">
        <v>4</v>
      </c>
      <c r="AK111">
        <v>8</v>
      </c>
      <c r="AL111">
        <v>19</v>
      </c>
      <c r="AM111">
        <v>15</v>
      </c>
      <c r="AN111">
        <v>10</v>
      </c>
      <c r="AO111">
        <v>16</v>
      </c>
      <c r="AT111">
        <f t="shared" si="39"/>
        <v>18</v>
      </c>
    </row>
    <row r="112" spans="1:46" x14ac:dyDescent="0.25">
      <c r="A112">
        <v>12</v>
      </c>
      <c r="B112" t="s">
        <v>379</v>
      </c>
      <c r="C112">
        <v>2</v>
      </c>
      <c r="D112">
        <v>2</v>
      </c>
      <c r="E112" t="s">
        <v>378</v>
      </c>
      <c r="K112">
        <f>Scores_and_Fixtures[[#This Row],[Wk]]</f>
        <v>12</v>
      </c>
      <c r="L112" t="str">
        <f>Scores_and_Fixtures[[#This Row],[Home]]</f>
        <v>Sassuolo</v>
      </c>
      <c r="M112">
        <f ca="1">IF(ISBLANK(Scores_and_Fixtures[[#This Row],[Home Score]])=FALSE,Scores_and_Fixtures[[#This Row],[Home Score]],_xlfn.BINOM.INV(10000,(VLOOKUP(L112,$AQ$3:$AS$22,2,FALSE)*VLOOKUP(O112,$AQ$3:$AS$22,3,FALSE)*($AS$1/2))/10000,RAND()))</f>
        <v>2</v>
      </c>
      <c r="N112">
        <f ca="1">IF(ISBLANK(Scores_and_Fixtures[[#This Row],[Away Score]])=FALSE,Scores_and_Fixtures[[#This Row],[Away Score]],_xlfn.BINOM.INV(10000,(VLOOKUP(O112,$AQ$3:$AS$22,2,FALSE)*VLOOKUP(L112,$AQ$3:$AS$22,3,FALSE)*($AS$1/2))/10000,RAND()))</f>
        <v>2</v>
      </c>
      <c r="O112" t="str">
        <f>Scores_and_Fixtures[[#This Row],[Away]]</f>
        <v>Salernitana</v>
      </c>
      <c r="U112">
        <v>20</v>
      </c>
      <c r="V112">
        <v>8</v>
      </c>
      <c r="W112">
        <v>3</v>
      </c>
      <c r="X112">
        <v>15</v>
      </c>
      <c r="Y112">
        <v>17</v>
      </c>
      <c r="Z112">
        <v>4</v>
      </c>
      <c r="AA112">
        <v>12</v>
      </c>
      <c r="AB112">
        <v>16</v>
      </c>
      <c r="AC112">
        <v>18</v>
      </c>
      <c r="AD112">
        <v>1</v>
      </c>
      <c r="AE112">
        <v>2</v>
      </c>
      <c r="AF112">
        <v>11</v>
      </c>
      <c r="AG112">
        <v>9</v>
      </c>
      <c r="AH112">
        <v>6</v>
      </c>
      <c r="AI112">
        <v>10</v>
      </c>
      <c r="AJ112">
        <v>7</v>
      </c>
      <c r="AK112">
        <v>5</v>
      </c>
      <c r="AL112">
        <v>20</v>
      </c>
      <c r="AM112">
        <v>14</v>
      </c>
      <c r="AN112">
        <v>13</v>
      </c>
      <c r="AO112">
        <v>19</v>
      </c>
      <c r="AT112">
        <f t="shared" si="39"/>
        <v>19</v>
      </c>
    </row>
    <row r="113" spans="1:46" x14ac:dyDescent="0.25">
      <c r="A113">
        <v>12</v>
      </c>
      <c r="B113" t="s">
        <v>368</v>
      </c>
      <c r="C113">
        <v>1</v>
      </c>
      <c r="D113">
        <v>0</v>
      </c>
      <c r="E113" t="s">
        <v>369</v>
      </c>
      <c r="K113">
        <f>Scores_and_Fixtures[[#This Row],[Wk]]</f>
        <v>12</v>
      </c>
      <c r="L113" t="str">
        <f>Scores_and_Fixtures[[#This Row],[Home]]</f>
        <v>Genoa</v>
      </c>
      <c r="M113">
        <f ca="1">IF(ISBLANK(Scores_and_Fixtures[[#This Row],[Home Score]])=FALSE,Scores_and_Fixtures[[#This Row],[Home Score]],_xlfn.BINOM.INV(10000,(VLOOKUP(L113,$AQ$3:$AS$22,2,FALSE)*VLOOKUP(O113,$AQ$3:$AS$22,3,FALSE)*($AS$1/2))/10000,RAND()))</f>
        <v>1</v>
      </c>
      <c r="N113">
        <f ca="1">IF(ISBLANK(Scores_and_Fixtures[[#This Row],[Away Score]])=FALSE,Scores_and_Fixtures[[#This Row],[Away Score]],_xlfn.BINOM.INV(10000,(VLOOKUP(O113,$AQ$3:$AS$22,2,FALSE)*VLOOKUP(L113,$AQ$3:$AS$22,3,FALSE)*($AS$1/2))/10000,RAND()))</f>
        <v>0</v>
      </c>
      <c r="O113" t="str">
        <f>Scores_and_Fixtures[[#This Row],[Away]]</f>
        <v>Hellas Verona</v>
      </c>
      <c r="U113">
        <v>21</v>
      </c>
      <c r="V113">
        <v>10</v>
      </c>
      <c r="W113">
        <v>5</v>
      </c>
      <c r="X113">
        <v>17</v>
      </c>
      <c r="Y113">
        <v>20</v>
      </c>
      <c r="Z113">
        <v>4</v>
      </c>
      <c r="AA113">
        <v>13</v>
      </c>
      <c r="AB113">
        <v>12</v>
      </c>
      <c r="AC113">
        <v>16</v>
      </c>
      <c r="AD113">
        <v>1</v>
      </c>
      <c r="AE113">
        <v>3</v>
      </c>
      <c r="AF113">
        <v>7</v>
      </c>
      <c r="AG113">
        <v>14</v>
      </c>
      <c r="AH113">
        <v>2</v>
      </c>
      <c r="AI113">
        <v>11</v>
      </c>
      <c r="AJ113">
        <v>6</v>
      </c>
      <c r="AK113">
        <v>8</v>
      </c>
      <c r="AL113">
        <v>18</v>
      </c>
      <c r="AM113">
        <v>15</v>
      </c>
      <c r="AN113">
        <v>9</v>
      </c>
      <c r="AO113">
        <v>19</v>
      </c>
      <c r="AT113">
        <f t="shared" si="39"/>
        <v>20</v>
      </c>
    </row>
    <row r="114" spans="1:46" x14ac:dyDescent="0.25">
      <c r="A114">
        <v>12</v>
      </c>
      <c r="B114" t="s">
        <v>373</v>
      </c>
      <c r="C114">
        <v>2</v>
      </c>
      <c r="D114">
        <v>2</v>
      </c>
      <c r="E114" t="s">
        <v>374</v>
      </c>
      <c r="K114">
        <f>Scores_and_Fixtures[[#This Row],[Wk]]</f>
        <v>12</v>
      </c>
      <c r="L114" t="str">
        <f>Scores_and_Fixtures[[#This Row],[Home]]</f>
        <v>Lecce</v>
      </c>
      <c r="M114">
        <f ca="1">IF(ISBLANK(Scores_and_Fixtures[[#This Row],[Home Score]])=FALSE,Scores_and_Fixtures[[#This Row],[Home Score]],_xlfn.BINOM.INV(10000,(VLOOKUP(L114,$AQ$3:$AS$22,2,FALSE)*VLOOKUP(O114,$AQ$3:$AS$22,3,FALSE)*($AS$1/2))/10000,RAND()))</f>
        <v>2</v>
      </c>
      <c r="N114">
        <f ca="1">IF(ISBLANK(Scores_and_Fixtures[[#This Row],[Away Score]])=FALSE,Scores_and_Fixtures[[#This Row],[Away Score]],_xlfn.BINOM.INV(10000,(VLOOKUP(O114,$AQ$3:$AS$22,2,FALSE)*VLOOKUP(L114,$AQ$3:$AS$22,3,FALSE)*($AS$1/2))/10000,RAND()))</f>
        <v>2</v>
      </c>
      <c r="O114" t="str">
        <f>Scores_and_Fixtures[[#This Row],[Away]]</f>
        <v>Milan</v>
      </c>
      <c r="U114">
        <v>22</v>
      </c>
      <c r="V114">
        <v>7</v>
      </c>
      <c r="W114">
        <v>6</v>
      </c>
      <c r="X114">
        <v>16</v>
      </c>
      <c r="Y114">
        <v>19</v>
      </c>
      <c r="Z114">
        <v>3</v>
      </c>
      <c r="AA114">
        <v>14</v>
      </c>
      <c r="AB114">
        <v>15</v>
      </c>
      <c r="AC114">
        <v>18</v>
      </c>
      <c r="AD114">
        <v>1</v>
      </c>
      <c r="AE114">
        <v>2</v>
      </c>
      <c r="AF114">
        <v>12</v>
      </c>
      <c r="AG114">
        <v>8</v>
      </c>
      <c r="AH114">
        <v>4</v>
      </c>
      <c r="AI114">
        <v>10</v>
      </c>
      <c r="AJ114">
        <v>9</v>
      </c>
      <c r="AK114">
        <v>5</v>
      </c>
      <c r="AL114">
        <v>20</v>
      </c>
      <c r="AM114">
        <v>13</v>
      </c>
      <c r="AN114">
        <v>11</v>
      </c>
      <c r="AO114">
        <v>17</v>
      </c>
      <c r="AT114">
        <f t="shared" si="39"/>
        <v>21</v>
      </c>
    </row>
    <row r="115" spans="1:46" x14ac:dyDescent="0.25">
      <c r="A115">
        <v>12</v>
      </c>
      <c r="B115" t="s">
        <v>371</v>
      </c>
      <c r="C115">
        <v>2</v>
      </c>
      <c r="D115">
        <v>1</v>
      </c>
      <c r="E115" t="s">
        <v>364</v>
      </c>
      <c r="K115">
        <f>Scores_and_Fixtures[[#This Row],[Wk]]</f>
        <v>12</v>
      </c>
      <c r="L115" t="str">
        <f>Scores_and_Fixtures[[#This Row],[Home]]</f>
        <v>Juventus</v>
      </c>
      <c r="M115">
        <f ca="1">IF(ISBLANK(Scores_and_Fixtures[[#This Row],[Home Score]])=FALSE,Scores_and_Fixtures[[#This Row],[Home Score]],_xlfn.BINOM.INV(10000,(VLOOKUP(L115,$AQ$3:$AS$22,2,FALSE)*VLOOKUP(O115,$AQ$3:$AS$22,3,FALSE)*($AS$1/2))/10000,RAND()))</f>
        <v>2</v>
      </c>
      <c r="N115">
        <f ca="1">IF(ISBLANK(Scores_and_Fixtures[[#This Row],[Away Score]])=FALSE,Scores_and_Fixtures[[#This Row],[Away Score]],_xlfn.BINOM.INV(10000,(VLOOKUP(O115,$AQ$3:$AS$22,2,FALSE)*VLOOKUP(L115,$AQ$3:$AS$22,3,FALSE)*($AS$1/2))/10000,RAND()))</f>
        <v>1</v>
      </c>
      <c r="O115" t="str">
        <f>Scores_and_Fixtures[[#This Row],[Away]]</f>
        <v>Cagliari</v>
      </c>
      <c r="U115">
        <v>23</v>
      </c>
      <c r="V115">
        <v>4</v>
      </c>
      <c r="W115">
        <v>7</v>
      </c>
      <c r="X115">
        <v>16</v>
      </c>
      <c r="Y115">
        <v>20</v>
      </c>
      <c r="Z115">
        <v>5</v>
      </c>
      <c r="AA115">
        <v>14</v>
      </c>
      <c r="AB115">
        <v>12</v>
      </c>
      <c r="AC115">
        <v>17</v>
      </c>
      <c r="AD115">
        <v>1</v>
      </c>
      <c r="AE115">
        <v>3</v>
      </c>
      <c r="AF115">
        <v>10</v>
      </c>
      <c r="AG115">
        <v>13</v>
      </c>
      <c r="AH115">
        <v>2</v>
      </c>
      <c r="AI115">
        <v>9</v>
      </c>
      <c r="AJ115">
        <v>6</v>
      </c>
      <c r="AK115">
        <v>8</v>
      </c>
      <c r="AL115">
        <v>18</v>
      </c>
      <c r="AM115">
        <v>15</v>
      </c>
      <c r="AN115">
        <v>11</v>
      </c>
      <c r="AO115">
        <v>19</v>
      </c>
      <c r="AT115">
        <f t="shared" si="39"/>
        <v>22</v>
      </c>
    </row>
    <row r="116" spans="1:46" x14ac:dyDescent="0.25">
      <c r="A116">
        <v>12</v>
      </c>
      <c r="B116" t="s">
        <v>375</v>
      </c>
      <c r="C116">
        <v>1</v>
      </c>
      <c r="D116">
        <v>1</v>
      </c>
      <c r="E116" t="s">
        <v>380</v>
      </c>
      <c r="K116">
        <f>Scores_and_Fixtures[[#This Row],[Wk]]</f>
        <v>12</v>
      </c>
      <c r="L116" t="str">
        <f>Scores_and_Fixtures[[#This Row],[Home]]</f>
        <v>Monza</v>
      </c>
      <c r="M116">
        <f ca="1">IF(ISBLANK(Scores_and_Fixtures[[#This Row],[Home Score]])=FALSE,Scores_and_Fixtures[[#This Row],[Home Score]],_xlfn.BINOM.INV(10000,(VLOOKUP(L116,$AQ$3:$AS$22,2,FALSE)*VLOOKUP(O116,$AQ$3:$AS$22,3,FALSE)*($AS$1/2))/10000,RAND()))</f>
        <v>1</v>
      </c>
      <c r="N116">
        <f ca="1">IF(ISBLANK(Scores_and_Fixtures[[#This Row],[Away Score]])=FALSE,Scores_and_Fixtures[[#This Row],[Away Score]],_xlfn.BINOM.INV(10000,(VLOOKUP(O116,$AQ$3:$AS$22,2,FALSE)*VLOOKUP(L116,$AQ$3:$AS$22,3,FALSE)*($AS$1/2))/10000,RAND()))</f>
        <v>1</v>
      </c>
      <c r="O116" t="str">
        <f>Scores_and_Fixtures[[#This Row],[Away]]</f>
        <v>Torino</v>
      </c>
      <c r="U116">
        <v>24</v>
      </c>
      <c r="V116">
        <v>7</v>
      </c>
      <c r="W116">
        <v>4</v>
      </c>
      <c r="X116">
        <v>17</v>
      </c>
      <c r="Y116">
        <v>20</v>
      </c>
      <c r="Z116">
        <v>5</v>
      </c>
      <c r="AA116">
        <v>12</v>
      </c>
      <c r="AB116">
        <v>14</v>
      </c>
      <c r="AC116">
        <v>16</v>
      </c>
      <c r="AD116">
        <v>1</v>
      </c>
      <c r="AE116">
        <v>3</v>
      </c>
      <c r="AF116">
        <v>11</v>
      </c>
      <c r="AG116">
        <v>10</v>
      </c>
      <c r="AH116">
        <v>2</v>
      </c>
      <c r="AI116">
        <v>9</v>
      </c>
      <c r="AJ116">
        <v>8</v>
      </c>
      <c r="AK116">
        <v>6</v>
      </c>
      <c r="AL116">
        <v>18</v>
      </c>
      <c r="AM116">
        <v>13</v>
      </c>
      <c r="AN116">
        <v>15</v>
      </c>
      <c r="AO116">
        <v>19</v>
      </c>
      <c r="AT116">
        <f t="shared" si="39"/>
        <v>23</v>
      </c>
    </row>
    <row r="117" spans="1:46" x14ac:dyDescent="0.25">
      <c r="A117">
        <v>12</v>
      </c>
      <c r="B117" t="s">
        <v>376</v>
      </c>
      <c r="C117">
        <v>0</v>
      </c>
      <c r="D117">
        <v>1</v>
      </c>
      <c r="E117" t="s">
        <v>365</v>
      </c>
      <c r="K117">
        <f>Scores_and_Fixtures[[#This Row],[Wk]]</f>
        <v>12</v>
      </c>
      <c r="L117" t="str">
        <f>Scores_and_Fixtures[[#This Row],[Home]]</f>
        <v>Napoli</v>
      </c>
      <c r="M117">
        <f ca="1">IF(ISBLANK(Scores_and_Fixtures[[#This Row],[Home Score]])=FALSE,Scores_and_Fixtures[[#This Row],[Home Score]],_xlfn.BINOM.INV(10000,(VLOOKUP(L117,$AQ$3:$AS$22,2,FALSE)*VLOOKUP(O117,$AQ$3:$AS$22,3,FALSE)*($AS$1/2))/10000,RAND()))</f>
        <v>0</v>
      </c>
      <c r="N117">
        <f ca="1">IF(ISBLANK(Scores_and_Fixtures[[#This Row],[Away Score]])=FALSE,Scores_and_Fixtures[[#This Row],[Away Score]],_xlfn.BINOM.INV(10000,(VLOOKUP(O117,$AQ$3:$AS$22,2,FALSE)*VLOOKUP(L117,$AQ$3:$AS$22,3,FALSE)*($AS$1/2))/10000,RAND()))</f>
        <v>1</v>
      </c>
      <c r="O117" t="str">
        <f>Scores_and_Fixtures[[#This Row],[Away]]</f>
        <v>Empoli</v>
      </c>
      <c r="U117">
        <v>25</v>
      </c>
      <c r="V117">
        <v>8</v>
      </c>
      <c r="W117">
        <v>6</v>
      </c>
      <c r="X117">
        <v>16</v>
      </c>
      <c r="Y117">
        <v>19</v>
      </c>
      <c r="Z117">
        <v>5</v>
      </c>
      <c r="AA117">
        <v>15</v>
      </c>
      <c r="AB117">
        <v>18</v>
      </c>
      <c r="AC117">
        <v>14</v>
      </c>
      <c r="AD117">
        <v>1</v>
      </c>
      <c r="AE117">
        <v>2</v>
      </c>
      <c r="AF117">
        <v>9</v>
      </c>
      <c r="AG117">
        <v>11</v>
      </c>
      <c r="AH117">
        <v>4</v>
      </c>
      <c r="AI117">
        <v>12</v>
      </c>
      <c r="AJ117">
        <v>3</v>
      </c>
      <c r="AK117">
        <v>7</v>
      </c>
      <c r="AL117">
        <v>20</v>
      </c>
      <c r="AM117">
        <v>13</v>
      </c>
      <c r="AN117">
        <v>10</v>
      </c>
      <c r="AO117">
        <v>17</v>
      </c>
      <c r="AT117">
        <f t="shared" si="39"/>
        <v>24</v>
      </c>
    </row>
    <row r="118" spans="1:46" x14ac:dyDescent="0.25">
      <c r="A118">
        <v>12</v>
      </c>
      <c r="B118" t="s">
        <v>366</v>
      </c>
      <c r="C118">
        <v>2</v>
      </c>
      <c r="D118">
        <v>1</v>
      </c>
      <c r="E118" t="s">
        <v>363</v>
      </c>
      <c r="K118">
        <f>Scores_and_Fixtures[[#This Row],[Wk]]</f>
        <v>12</v>
      </c>
      <c r="L118" t="str">
        <f>Scores_and_Fixtures[[#This Row],[Home]]</f>
        <v>Fiorentina</v>
      </c>
      <c r="M118">
        <f ca="1">IF(ISBLANK(Scores_and_Fixtures[[#This Row],[Home Score]])=FALSE,Scores_and_Fixtures[[#This Row],[Home Score]],_xlfn.BINOM.INV(10000,(VLOOKUP(L118,$AQ$3:$AS$22,2,FALSE)*VLOOKUP(O118,$AQ$3:$AS$22,3,FALSE)*($AS$1/2))/10000,RAND()))</f>
        <v>2</v>
      </c>
      <c r="N118">
        <f ca="1">IF(ISBLANK(Scores_and_Fixtures[[#This Row],[Away Score]])=FALSE,Scores_and_Fixtures[[#This Row],[Away Score]],_xlfn.BINOM.INV(10000,(VLOOKUP(O118,$AQ$3:$AS$22,2,FALSE)*VLOOKUP(L118,$AQ$3:$AS$22,3,FALSE)*($AS$1/2))/10000,RAND()))</f>
        <v>1</v>
      </c>
      <c r="O118" t="str">
        <f>Scores_and_Fixtures[[#This Row],[Away]]</f>
        <v>Bologna</v>
      </c>
      <c r="U118">
        <v>26</v>
      </c>
      <c r="V118">
        <v>6</v>
      </c>
      <c r="W118">
        <v>3</v>
      </c>
      <c r="X118">
        <v>16</v>
      </c>
      <c r="Y118">
        <v>19</v>
      </c>
      <c r="Z118">
        <v>4</v>
      </c>
      <c r="AA118">
        <v>13</v>
      </c>
      <c r="AB118">
        <v>15</v>
      </c>
      <c r="AC118">
        <v>17</v>
      </c>
      <c r="AD118">
        <v>1</v>
      </c>
      <c r="AE118">
        <v>2</v>
      </c>
      <c r="AF118">
        <v>9</v>
      </c>
      <c r="AG118">
        <v>10</v>
      </c>
      <c r="AH118">
        <v>5</v>
      </c>
      <c r="AI118">
        <v>11</v>
      </c>
      <c r="AJ118">
        <v>7</v>
      </c>
      <c r="AK118">
        <v>8</v>
      </c>
      <c r="AL118">
        <v>20</v>
      </c>
      <c r="AM118">
        <v>14</v>
      </c>
      <c r="AN118">
        <v>12</v>
      </c>
      <c r="AO118">
        <v>18</v>
      </c>
      <c r="AT118">
        <f t="shared" si="39"/>
        <v>25</v>
      </c>
    </row>
    <row r="119" spans="1:46" x14ac:dyDescent="0.25">
      <c r="A119">
        <v>12</v>
      </c>
      <c r="B119" t="s">
        <v>381</v>
      </c>
      <c r="C119">
        <v>1</v>
      </c>
      <c r="D119">
        <v>1</v>
      </c>
      <c r="E119" t="s">
        <v>362</v>
      </c>
      <c r="K119">
        <f>Scores_and_Fixtures[[#This Row],[Wk]]</f>
        <v>12</v>
      </c>
      <c r="L119" t="str">
        <f>Scores_and_Fixtures[[#This Row],[Home]]</f>
        <v>Udinese</v>
      </c>
      <c r="M119">
        <f ca="1">IF(ISBLANK(Scores_and_Fixtures[[#This Row],[Home Score]])=FALSE,Scores_and_Fixtures[[#This Row],[Home Score]],_xlfn.BINOM.INV(10000,(VLOOKUP(L119,$AQ$3:$AS$22,2,FALSE)*VLOOKUP(O119,$AQ$3:$AS$22,3,FALSE)*($AS$1/2))/10000,RAND()))</f>
        <v>1</v>
      </c>
      <c r="N119">
        <f ca="1">IF(ISBLANK(Scores_and_Fixtures[[#This Row],[Away Score]])=FALSE,Scores_and_Fixtures[[#This Row],[Away Score]],_xlfn.BINOM.INV(10000,(VLOOKUP(O119,$AQ$3:$AS$22,2,FALSE)*VLOOKUP(L119,$AQ$3:$AS$22,3,FALSE)*($AS$1/2))/10000,RAND()))</f>
        <v>1</v>
      </c>
      <c r="O119" t="str">
        <f>Scores_and_Fixtures[[#This Row],[Away]]</f>
        <v>Atalanta</v>
      </c>
      <c r="U119">
        <v>27</v>
      </c>
      <c r="V119">
        <v>8</v>
      </c>
      <c r="W119">
        <v>2</v>
      </c>
      <c r="X119">
        <v>16</v>
      </c>
      <c r="Y119">
        <v>20</v>
      </c>
      <c r="Z119">
        <v>5</v>
      </c>
      <c r="AA119">
        <v>15</v>
      </c>
      <c r="AB119">
        <v>14</v>
      </c>
      <c r="AC119">
        <v>18</v>
      </c>
      <c r="AD119">
        <v>1</v>
      </c>
      <c r="AE119">
        <v>3</v>
      </c>
      <c r="AF119">
        <v>10</v>
      </c>
      <c r="AG119">
        <v>9</v>
      </c>
      <c r="AH119">
        <v>4</v>
      </c>
      <c r="AI119">
        <v>12</v>
      </c>
      <c r="AJ119">
        <v>6</v>
      </c>
      <c r="AK119">
        <v>7</v>
      </c>
      <c r="AL119">
        <v>19</v>
      </c>
      <c r="AM119">
        <v>11</v>
      </c>
      <c r="AN119">
        <v>13</v>
      </c>
      <c r="AO119">
        <v>17</v>
      </c>
      <c r="AT119">
        <f t="shared" si="39"/>
        <v>26</v>
      </c>
    </row>
    <row r="120" spans="1:46" x14ac:dyDescent="0.25">
      <c r="A120">
        <v>12</v>
      </c>
      <c r="B120" t="s">
        <v>372</v>
      </c>
      <c r="C120">
        <v>0</v>
      </c>
      <c r="D120">
        <v>0</v>
      </c>
      <c r="E120" t="s">
        <v>377</v>
      </c>
      <c r="K120">
        <f>Scores_and_Fixtures[[#This Row],[Wk]]</f>
        <v>12</v>
      </c>
      <c r="L120" t="str">
        <f>Scores_and_Fixtures[[#This Row],[Home]]</f>
        <v>Lazio</v>
      </c>
      <c r="M120">
        <f ca="1">IF(ISBLANK(Scores_and_Fixtures[[#This Row],[Home Score]])=FALSE,Scores_and_Fixtures[[#This Row],[Home Score]],_xlfn.BINOM.INV(10000,(VLOOKUP(L120,$AQ$3:$AS$22,2,FALSE)*VLOOKUP(O120,$AQ$3:$AS$22,3,FALSE)*($AS$1/2))/10000,RAND()))</f>
        <v>0</v>
      </c>
      <c r="N120">
        <f ca="1">IF(ISBLANK(Scores_and_Fixtures[[#This Row],[Away Score]])=FALSE,Scores_and_Fixtures[[#This Row],[Away Score]],_xlfn.BINOM.INV(10000,(VLOOKUP(O120,$AQ$3:$AS$22,2,FALSE)*VLOOKUP(L120,$AQ$3:$AS$22,3,FALSE)*($AS$1/2))/10000,RAND()))</f>
        <v>0</v>
      </c>
      <c r="O120" t="str">
        <f>Scores_and_Fixtures[[#This Row],[Away]]</f>
        <v>Roma</v>
      </c>
      <c r="U120">
        <v>28</v>
      </c>
      <c r="V120">
        <v>8</v>
      </c>
      <c r="W120">
        <v>4</v>
      </c>
      <c r="X120">
        <v>17</v>
      </c>
      <c r="Y120">
        <v>20</v>
      </c>
      <c r="Z120">
        <v>6</v>
      </c>
      <c r="AA120">
        <v>15</v>
      </c>
      <c r="AB120">
        <v>14</v>
      </c>
      <c r="AC120">
        <v>18</v>
      </c>
      <c r="AD120">
        <v>1</v>
      </c>
      <c r="AE120">
        <v>2</v>
      </c>
      <c r="AF120">
        <v>11</v>
      </c>
      <c r="AG120">
        <v>9</v>
      </c>
      <c r="AH120">
        <v>3</v>
      </c>
      <c r="AI120">
        <v>10</v>
      </c>
      <c r="AJ120">
        <v>5</v>
      </c>
      <c r="AK120">
        <v>7</v>
      </c>
      <c r="AL120">
        <v>19</v>
      </c>
      <c r="AM120">
        <v>12</v>
      </c>
      <c r="AN120">
        <v>13</v>
      </c>
      <c r="AO120">
        <v>16</v>
      </c>
      <c r="AT120">
        <f t="shared" si="39"/>
        <v>27</v>
      </c>
    </row>
    <row r="121" spans="1:46" x14ac:dyDescent="0.25">
      <c r="A121">
        <v>12</v>
      </c>
      <c r="B121" t="s">
        <v>370</v>
      </c>
      <c r="C121">
        <v>2</v>
      </c>
      <c r="D121">
        <v>0</v>
      </c>
      <c r="E121" t="s">
        <v>367</v>
      </c>
      <c r="K121">
        <f>Scores_and_Fixtures[[#This Row],[Wk]]</f>
        <v>12</v>
      </c>
      <c r="L121" t="str">
        <f>Scores_and_Fixtures[[#This Row],[Home]]</f>
        <v>Inter</v>
      </c>
      <c r="M121">
        <f ca="1">IF(ISBLANK(Scores_and_Fixtures[[#This Row],[Home Score]])=FALSE,Scores_and_Fixtures[[#This Row],[Home Score]],_xlfn.BINOM.INV(10000,(VLOOKUP(L121,$AQ$3:$AS$22,2,FALSE)*VLOOKUP(O121,$AQ$3:$AS$22,3,FALSE)*($AS$1/2))/10000,RAND()))</f>
        <v>2</v>
      </c>
      <c r="N121">
        <f ca="1">IF(ISBLANK(Scores_and_Fixtures[[#This Row],[Away Score]])=FALSE,Scores_and_Fixtures[[#This Row],[Away Score]],_xlfn.BINOM.INV(10000,(VLOOKUP(O121,$AQ$3:$AS$22,2,FALSE)*VLOOKUP(L121,$AQ$3:$AS$22,3,FALSE)*($AS$1/2))/10000,RAND()))</f>
        <v>0</v>
      </c>
      <c r="O121" t="str">
        <f>Scores_and_Fixtures[[#This Row],[Away]]</f>
        <v>Frosinone</v>
      </c>
      <c r="U121">
        <v>29</v>
      </c>
      <c r="V121">
        <v>8</v>
      </c>
      <c r="W121">
        <v>6</v>
      </c>
      <c r="X121">
        <v>16</v>
      </c>
      <c r="Y121">
        <v>19</v>
      </c>
      <c r="Z121">
        <v>3</v>
      </c>
      <c r="AA121">
        <v>11</v>
      </c>
      <c r="AB121">
        <v>15</v>
      </c>
      <c r="AC121">
        <v>18</v>
      </c>
      <c r="AD121">
        <v>1</v>
      </c>
      <c r="AE121">
        <v>4</v>
      </c>
      <c r="AF121">
        <v>13</v>
      </c>
      <c r="AG121">
        <v>9</v>
      </c>
      <c r="AH121">
        <v>2</v>
      </c>
      <c r="AI121">
        <v>10</v>
      </c>
      <c r="AJ121">
        <v>5</v>
      </c>
      <c r="AK121">
        <v>7</v>
      </c>
      <c r="AL121">
        <v>17</v>
      </c>
      <c r="AM121">
        <v>12</v>
      </c>
      <c r="AN121">
        <v>14</v>
      </c>
      <c r="AO121">
        <v>20</v>
      </c>
      <c r="AT121">
        <f t="shared" si="39"/>
        <v>28</v>
      </c>
    </row>
    <row r="122" spans="1:46" x14ac:dyDescent="0.25">
      <c r="A122">
        <v>13</v>
      </c>
      <c r="B122" t="s">
        <v>378</v>
      </c>
      <c r="C122">
        <v>2</v>
      </c>
      <c r="D122">
        <v>1</v>
      </c>
      <c r="E122" t="s">
        <v>372</v>
      </c>
      <c r="K122">
        <f>Scores_and_Fixtures[[#This Row],[Wk]]</f>
        <v>13</v>
      </c>
      <c r="L122" t="str">
        <f>Scores_and_Fixtures[[#This Row],[Home]]</f>
        <v>Salernitana</v>
      </c>
      <c r="M122">
        <f ca="1">IF(ISBLANK(Scores_and_Fixtures[[#This Row],[Home Score]])=FALSE,Scores_and_Fixtures[[#This Row],[Home Score]],_xlfn.BINOM.INV(10000,(VLOOKUP(L122,$AQ$3:$AS$22,2,FALSE)*VLOOKUP(O122,$AQ$3:$AS$22,3,FALSE)*($AS$1/2))/10000,RAND()))</f>
        <v>2</v>
      </c>
      <c r="N122">
        <f ca="1">IF(ISBLANK(Scores_and_Fixtures[[#This Row],[Away Score]])=FALSE,Scores_and_Fixtures[[#This Row],[Away Score]],_xlfn.BINOM.INV(10000,(VLOOKUP(O122,$AQ$3:$AS$22,2,FALSE)*VLOOKUP(L122,$AQ$3:$AS$22,3,FALSE)*($AS$1/2))/10000,RAND()))</f>
        <v>1</v>
      </c>
      <c r="O122" t="str">
        <f>Scores_and_Fixtures[[#This Row],[Away]]</f>
        <v>Lazio</v>
      </c>
      <c r="U122">
        <v>30</v>
      </c>
      <c r="V122">
        <v>8</v>
      </c>
      <c r="W122">
        <v>7</v>
      </c>
      <c r="X122">
        <v>16</v>
      </c>
      <c r="Y122">
        <v>20</v>
      </c>
      <c r="Z122">
        <v>4</v>
      </c>
      <c r="AA122">
        <v>11</v>
      </c>
      <c r="AB122">
        <v>13</v>
      </c>
      <c r="AC122">
        <v>17</v>
      </c>
      <c r="AD122">
        <v>1</v>
      </c>
      <c r="AE122">
        <v>2</v>
      </c>
      <c r="AF122">
        <v>12</v>
      </c>
      <c r="AG122">
        <v>9</v>
      </c>
      <c r="AH122">
        <v>3</v>
      </c>
      <c r="AI122">
        <v>15</v>
      </c>
      <c r="AJ122">
        <v>5</v>
      </c>
      <c r="AK122">
        <v>6</v>
      </c>
      <c r="AL122">
        <v>19</v>
      </c>
      <c r="AM122">
        <v>14</v>
      </c>
      <c r="AN122">
        <v>10</v>
      </c>
      <c r="AO122">
        <v>18</v>
      </c>
      <c r="AT122">
        <f t="shared" si="39"/>
        <v>29</v>
      </c>
    </row>
    <row r="123" spans="1:46" x14ac:dyDescent="0.25">
      <c r="A123">
        <v>13</v>
      </c>
      <c r="B123" t="s">
        <v>362</v>
      </c>
      <c r="C123">
        <v>1</v>
      </c>
      <c r="D123">
        <v>2</v>
      </c>
      <c r="E123" t="s">
        <v>376</v>
      </c>
      <c r="K123">
        <f>Scores_and_Fixtures[[#This Row],[Wk]]</f>
        <v>13</v>
      </c>
      <c r="L123" t="str">
        <f>Scores_and_Fixtures[[#This Row],[Home]]</f>
        <v>Atalanta</v>
      </c>
      <c r="M123">
        <f ca="1">IF(ISBLANK(Scores_and_Fixtures[[#This Row],[Home Score]])=FALSE,Scores_and_Fixtures[[#This Row],[Home Score]],_xlfn.BINOM.INV(10000,(VLOOKUP(L123,$AQ$3:$AS$22,2,FALSE)*VLOOKUP(O123,$AQ$3:$AS$22,3,FALSE)*($AS$1/2))/10000,RAND()))</f>
        <v>1</v>
      </c>
      <c r="N123">
        <f ca="1">IF(ISBLANK(Scores_and_Fixtures[[#This Row],[Away Score]])=FALSE,Scores_and_Fixtures[[#This Row],[Away Score]],_xlfn.BINOM.INV(10000,(VLOOKUP(O123,$AQ$3:$AS$22,2,FALSE)*VLOOKUP(L123,$AQ$3:$AS$22,3,FALSE)*($AS$1/2))/10000,RAND()))</f>
        <v>2</v>
      </c>
      <c r="O123" t="str">
        <f>Scores_and_Fixtures[[#This Row],[Away]]</f>
        <v>Napoli</v>
      </c>
      <c r="U123">
        <v>31</v>
      </c>
      <c r="V123">
        <v>8</v>
      </c>
      <c r="W123">
        <v>6</v>
      </c>
      <c r="X123">
        <v>17</v>
      </c>
      <c r="Y123">
        <v>20</v>
      </c>
      <c r="Z123">
        <v>4</v>
      </c>
      <c r="AA123">
        <v>12</v>
      </c>
      <c r="AB123">
        <v>13</v>
      </c>
      <c r="AC123">
        <v>18</v>
      </c>
      <c r="AD123">
        <v>1</v>
      </c>
      <c r="AE123">
        <v>2</v>
      </c>
      <c r="AF123">
        <v>11</v>
      </c>
      <c r="AG123">
        <v>9</v>
      </c>
      <c r="AH123">
        <v>3</v>
      </c>
      <c r="AI123">
        <v>10</v>
      </c>
      <c r="AJ123">
        <v>7</v>
      </c>
      <c r="AK123">
        <v>5</v>
      </c>
      <c r="AL123">
        <v>19</v>
      </c>
      <c r="AM123">
        <v>15</v>
      </c>
      <c r="AN123">
        <v>14</v>
      </c>
      <c r="AO123">
        <v>16</v>
      </c>
      <c r="AT123">
        <f t="shared" si="39"/>
        <v>30</v>
      </c>
    </row>
    <row r="124" spans="1:46" x14ac:dyDescent="0.25">
      <c r="A124">
        <v>13</v>
      </c>
      <c r="B124" t="s">
        <v>374</v>
      </c>
      <c r="C124">
        <v>1</v>
      </c>
      <c r="D124">
        <v>0</v>
      </c>
      <c r="E124" t="s">
        <v>366</v>
      </c>
      <c r="K124">
        <f>Scores_and_Fixtures[[#This Row],[Wk]]</f>
        <v>13</v>
      </c>
      <c r="L124" t="str">
        <f>Scores_and_Fixtures[[#This Row],[Home]]</f>
        <v>Milan</v>
      </c>
      <c r="M124">
        <f ca="1">IF(ISBLANK(Scores_and_Fixtures[[#This Row],[Home Score]])=FALSE,Scores_and_Fixtures[[#This Row],[Home Score]],_xlfn.BINOM.INV(10000,(VLOOKUP(L124,$AQ$3:$AS$22,2,FALSE)*VLOOKUP(O124,$AQ$3:$AS$22,3,FALSE)*($AS$1/2))/10000,RAND()))</f>
        <v>1</v>
      </c>
      <c r="N124">
        <f ca="1">IF(ISBLANK(Scores_and_Fixtures[[#This Row],[Away Score]])=FALSE,Scores_and_Fixtures[[#This Row],[Away Score]],_xlfn.BINOM.INV(10000,(VLOOKUP(O124,$AQ$3:$AS$22,2,FALSE)*VLOOKUP(L124,$AQ$3:$AS$22,3,FALSE)*($AS$1/2))/10000,RAND()))</f>
        <v>0</v>
      </c>
      <c r="O124" t="str">
        <f>Scores_and_Fixtures[[#This Row],[Away]]</f>
        <v>Fiorentina</v>
      </c>
      <c r="U124">
        <v>32</v>
      </c>
      <c r="V124">
        <v>9</v>
      </c>
      <c r="W124">
        <v>7</v>
      </c>
      <c r="X124">
        <v>16</v>
      </c>
      <c r="Y124">
        <v>19</v>
      </c>
      <c r="Z124">
        <v>4</v>
      </c>
      <c r="AA124">
        <v>14</v>
      </c>
      <c r="AB124">
        <v>12</v>
      </c>
      <c r="AC124">
        <v>17</v>
      </c>
      <c r="AD124">
        <v>1</v>
      </c>
      <c r="AE124">
        <v>2</v>
      </c>
      <c r="AF124">
        <v>11</v>
      </c>
      <c r="AG124">
        <v>13</v>
      </c>
      <c r="AH124">
        <v>5</v>
      </c>
      <c r="AI124">
        <v>10</v>
      </c>
      <c r="AJ124">
        <v>3</v>
      </c>
      <c r="AK124">
        <v>6</v>
      </c>
      <c r="AL124">
        <v>20</v>
      </c>
      <c r="AM124">
        <v>15</v>
      </c>
      <c r="AN124">
        <v>8</v>
      </c>
      <c r="AO124">
        <v>18</v>
      </c>
      <c r="AT124">
        <f t="shared" si="39"/>
        <v>31</v>
      </c>
    </row>
    <row r="125" spans="1:46" x14ac:dyDescent="0.25">
      <c r="A125">
        <v>13</v>
      </c>
      <c r="B125" t="s">
        <v>364</v>
      </c>
      <c r="C125">
        <v>1</v>
      </c>
      <c r="D125">
        <v>1</v>
      </c>
      <c r="E125" t="s">
        <v>375</v>
      </c>
      <c r="K125">
        <f>Scores_and_Fixtures[[#This Row],[Wk]]</f>
        <v>13</v>
      </c>
      <c r="L125" t="str">
        <f>Scores_and_Fixtures[[#This Row],[Home]]</f>
        <v>Cagliari</v>
      </c>
      <c r="M125">
        <f ca="1">IF(ISBLANK(Scores_and_Fixtures[[#This Row],[Home Score]])=FALSE,Scores_and_Fixtures[[#This Row],[Home Score]],_xlfn.BINOM.INV(10000,(VLOOKUP(L125,$AQ$3:$AS$22,2,FALSE)*VLOOKUP(O125,$AQ$3:$AS$22,3,FALSE)*($AS$1/2))/10000,RAND()))</f>
        <v>1</v>
      </c>
      <c r="N125">
        <f ca="1">IF(ISBLANK(Scores_and_Fixtures[[#This Row],[Away Score]])=FALSE,Scores_and_Fixtures[[#This Row],[Away Score]],_xlfn.BINOM.INV(10000,(VLOOKUP(O125,$AQ$3:$AS$22,2,FALSE)*VLOOKUP(L125,$AQ$3:$AS$22,3,FALSE)*($AS$1/2))/10000,RAND()))</f>
        <v>1</v>
      </c>
      <c r="O125" t="str">
        <f>Scores_and_Fixtures[[#This Row],[Away]]</f>
        <v>Monza</v>
      </c>
      <c r="U125">
        <v>33</v>
      </c>
      <c r="V125">
        <v>7</v>
      </c>
      <c r="W125">
        <v>4</v>
      </c>
      <c r="X125">
        <v>15</v>
      </c>
      <c r="Y125">
        <v>20</v>
      </c>
      <c r="Z125">
        <v>5</v>
      </c>
      <c r="AA125">
        <v>12</v>
      </c>
      <c r="AB125">
        <v>14</v>
      </c>
      <c r="AC125">
        <v>19</v>
      </c>
      <c r="AD125">
        <v>1</v>
      </c>
      <c r="AE125">
        <v>2</v>
      </c>
      <c r="AF125">
        <v>9</v>
      </c>
      <c r="AG125">
        <v>10</v>
      </c>
      <c r="AH125">
        <v>3</v>
      </c>
      <c r="AI125">
        <v>11</v>
      </c>
      <c r="AJ125">
        <v>8</v>
      </c>
      <c r="AK125">
        <v>6</v>
      </c>
      <c r="AL125">
        <v>18</v>
      </c>
      <c r="AM125">
        <v>16</v>
      </c>
      <c r="AN125">
        <v>13</v>
      </c>
      <c r="AO125">
        <v>17</v>
      </c>
      <c r="AT125">
        <f t="shared" si="39"/>
        <v>32</v>
      </c>
    </row>
    <row r="126" spans="1:46" x14ac:dyDescent="0.25">
      <c r="A126">
        <v>13</v>
      </c>
      <c r="B126" t="s">
        <v>367</v>
      </c>
      <c r="C126">
        <v>2</v>
      </c>
      <c r="D126">
        <v>1</v>
      </c>
      <c r="E126" t="s">
        <v>368</v>
      </c>
      <c r="K126">
        <f>Scores_and_Fixtures[[#This Row],[Wk]]</f>
        <v>13</v>
      </c>
      <c r="L126" t="str">
        <f>Scores_and_Fixtures[[#This Row],[Home]]</f>
        <v>Frosinone</v>
      </c>
      <c r="M126">
        <f ca="1">IF(ISBLANK(Scores_and_Fixtures[[#This Row],[Home Score]])=FALSE,Scores_and_Fixtures[[#This Row],[Home Score]],_xlfn.BINOM.INV(10000,(VLOOKUP(L126,$AQ$3:$AS$22,2,FALSE)*VLOOKUP(O126,$AQ$3:$AS$22,3,FALSE)*($AS$1/2))/10000,RAND()))</f>
        <v>2</v>
      </c>
      <c r="N126">
        <f ca="1">IF(ISBLANK(Scores_and_Fixtures[[#This Row],[Away Score]])=FALSE,Scores_and_Fixtures[[#This Row],[Away Score]],_xlfn.BINOM.INV(10000,(VLOOKUP(O126,$AQ$3:$AS$22,2,FALSE)*VLOOKUP(L126,$AQ$3:$AS$22,3,FALSE)*($AS$1/2))/10000,RAND()))</f>
        <v>1</v>
      </c>
      <c r="O126" t="str">
        <f>Scores_and_Fixtures[[#This Row],[Away]]</f>
        <v>Genoa</v>
      </c>
      <c r="U126">
        <v>34</v>
      </c>
      <c r="V126">
        <v>7</v>
      </c>
      <c r="W126">
        <v>6</v>
      </c>
      <c r="X126">
        <v>18</v>
      </c>
      <c r="Y126">
        <v>19</v>
      </c>
      <c r="Z126">
        <v>5</v>
      </c>
      <c r="AA126">
        <v>9</v>
      </c>
      <c r="AB126">
        <v>15</v>
      </c>
      <c r="AC126">
        <v>16</v>
      </c>
      <c r="AD126">
        <v>1</v>
      </c>
      <c r="AE126">
        <v>2</v>
      </c>
      <c r="AF126">
        <v>11</v>
      </c>
      <c r="AG126">
        <v>12</v>
      </c>
      <c r="AH126">
        <v>3</v>
      </c>
      <c r="AI126">
        <v>8</v>
      </c>
      <c r="AJ126">
        <v>10</v>
      </c>
      <c r="AK126">
        <v>4</v>
      </c>
      <c r="AL126">
        <v>20</v>
      </c>
      <c r="AM126">
        <v>13</v>
      </c>
      <c r="AN126">
        <v>14</v>
      </c>
      <c r="AO126">
        <v>17</v>
      </c>
      <c r="AT126">
        <f t="shared" si="39"/>
        <v>33</v>
      </c>
    </row>
    <row r="127" spans="1:46" x14ac:dyDescent="0.25">
      <c r="A127">
        <v>13</v>
      </c>
      <c r="B127" t="s">
        <v>365</v>
      </c>
      <c r="C127">
        <v>3</v>
      </c>
      <c r="D127">
        <v>4</v>
      </c>
      <c r="E127" t="s">
        <v>379</v>
      </c>
      <c r="K127">
        <f>Scores_and_Fixtures[[#This Row],[Wk]]</f>
        <v>13</v>
      </c>
      <c r="L127" t="str">
        <f>Scores_and_Fixtures[[#This Row],[Home]]</f>
        <v>Empoli</v>
      </c>
      <c r="M127">
        <f ca="1">IF(ISBLANK(Scores_and_Fixtures[[#This Row],[Home Score]])=FALSE,Scores_and_Fixtures[[#This Row],[Home Score]],_xlfn.BINOM.INV(10000,(VLOOKUP(L127,$AQ$3:$AS$22,2,FALSE)*VLOOKUP(O127,$AQ$3:$AS$22,3,FALSE)*($AS$1/2))/10000,RAND()))</f>
        <v>3</v>
      </c>
      <c r="N127">
        <f ca="1">IF(ISBLANK(Scores_and_Fixtures[[#This Row],[Away Score]])=FALSE,Scores_and_Fixtures[[#This Row],[Away Score]],_xlfn.BINOM.INV(10000,(VLOOKUP(O127,$AQ$3:$AS$22,2,FALSE)*VLOOKUP(L127,$AQ$3:$AS$22,3,FALSE)*($AS$1/2))/10000,RAND()))</f>
        <v>4</v>
      </c>
      <c r="O127" t="str">
        <f>Scores_and_Fixtures[[#This Row],[Away]]</f>
        <v>Sassuolo</v>
      </c>
      <c r="U127">
        <v>35</v>
      </c>
      <c r="V127">
        <v>6</v>
      </c>
      <c r="W127">
        <v>5</v>
      </c>
      <c r="X127">
        <v>16</v>
      </c>
      <c r="Y127">
        <v>19</v>
      </c>
      <c r="Z127">
        <v>4</v>
      </c>
      <c r="AA127">
        <v>18</v>
      </c>
      <c r="AB127">
        <v>13</v>
      </c>
      <c r="AC127">
        <v>17</v>
      </c>
      <c r="AD127">
        <v>1</v>
      </c>
      <c r="AE127">
        <v>3</v>
      </c>
      <c r="AF127">
        <v>10</v>
      </c>
      <c r="AG127">
        <v>12</v>
      </c>
      <c r="AH127">
        <v>2</v>
      </c>
      <c r="AI127">
        <v>9</v>
      </c>
      <c r="AJ127">
        <v>7</v>
      </c>
      <c r="AK127">
        <v>8</v>
      </c>
      <c r="AL127">
        <v>20</v>
      </c>
      <c r="AM127">
        <v>14</v>
      </c>
      <c r="AN127">
        <v>11</v>
      </c>
      <c r="AO127">
        <v>15</v>
      </c>
      <c r="AT127">
        <f t="shared" si="39"/>
        <v>34</v>
      </c>
    </row>
    <row r="128" spans="1:46" x14ac:dyDescent="0.25">
      <c r="A128">
        <v>13</v>
      </c>
      <c r="B128" t="s">
        <v>377</v>
      </c>
      <c r="C128">
        <v>3</v>
      </c>
      <c r="D128">
        <v>1</v>
      </c>
      <c r="E128" t="s">
        <v>381</v>
      </c>
      <c r="K128">
        <f>Scores_and_Fixtures[[#This Row],[Wk]]</f>
        <v>13</v>
      </c>
      <c r="L128" t="str">
        <f>Scores_and_Fixtures[[#This Row],[Home]]</f>
        <v>Roma</v>
      </c>
      <c r="M128">
        <f ca="1">IF(ISBLANK(Scores_and_Fixtures[[#This Row],[Home Score]])=FALSE,Scores_and_Fixtures[[#This Row],[Home Score]],_xlfn.BINOM.INV(10000,(VLOOKUP(L128,$AQ$3:$AS$22,2,FALSE)*VLOOKUP(O128,$AQ$3:$AS$22,3,FALSE)*($AS$1/2))/10000,RAND()))</f>
        <v>3</v>
      </c>
      <c r="N128">
        <f ca="1">IF(ISBLANK(Scores_and_Fixtures[[#This Row],[Away Score]])=FALSE,Scores_and_Fixtures[[#This Row],[Away Score]],_xlfn.BINOM.INV(10000,(VLOOKUP(O128,$AQ$3:$AS$22,2,FALSE)*VLOOKUP(L128,$AQ$3:$AS$22,3,FALSE)*($AS$1/2))/10000,RAND()))</f>
        <v>1</v>
      </c>
      <c r="O128" t="str">
        <f>Scores_and_Fixtures[[#This Row],[Away]]</f>
        <v>Udinese</v>
      </c>
      <c r="U128">
        <v>36</v>
      </c>
      <c r="V128">
        <v>9</v>
      </c>
      <c r="W128">
        <v>4</v>
      </c>
      <c r="X128">
        <v>18</v>
      </c>
      <c r="Y128">
        <v>19</v>
      </c>
      <c r="Z128">
        <v>5</v>
      </c>
      <c r="AA128">
        <v>11</v>
      </c>
      <c r="AB128">
        <v>14</v>
      </c>
      <c r="AC128">
        <v>16</v>
      </c>
      <c r="AD128">
        <v>1</v>
      </c>
      <c r="AE128">
        <v>2</v>
      </c>
      <c r="AF128">
        <v>7</v>
      </c>
      <c r="AG128">
        <v>12</v>
      </c>
      <c r="AH128">
        <v>3</v>
      </c>
      <c r="AI128">
        <v>15</v>
      </c>
      <c r="AJ128">
        <v>8</v>
      </c>
      <c r="AK128">
        <v>6</v>
      </c>
      <c r="AL128">
        <v>20</v>
      </c>
      <c r="AM128">
        <v>13</v>
      </c>
      <c r="AN128">
        <v>10</v>
      </c>
      <c r="AO128">
        <v>17</v>
      </c>
      <c r="AT128">
        <f t="shared" si="39"/>
        <v>35</v>
      </c>
    </row>
    <row r="129" spans="1:46" x14ac:dyDescent="0.25">
      <c r="A129">
        <v>13</v>
      </c>
      <c r="B129" t="s">
        <v>371</v>
      </c>
      <c r="C129">
        <v>1</v>
      </c>
      <c r="D129">
        <v>1</v>
      </c>
      <c r="E129" t="s">
        <v>370</v>
      </c>
      <c r="K129">
        <f>Scores_and_Fixtures[[#This Row],[Wk]]</f>
        <v>13</v>
      </c>
      <c r="L129" t="str">
        <f>Scores_and_Fixtures[[#This Row],[Home]]</f>
        <v>Juventus</v>
      </c>
      <c r="M129">
        <f ca="1">IF(ISBLANK(Scores_and_Fixtures[[#This Row],[Home Score]])=FALSE,Scores_and_Fixtures[[#This Row],[Home Score]],_xlfn.BINOM.INV(10000,(VLOOKUP(L129,$AQ$3:$AS$22,2,FALSE)*VLOOKUP(O129,$AQ$3:$AS$22,3,FALSE)*($AS$1/2))/10000,RAND()))</f>
        <v>1</v>
      </c>
      <c r="N129">
        <f ca="1">IF(ISBLANK(Scores_and_Fixtures[[#This Row],[Away Score]])=FALSE,Scores_and_Fixtures[[#This Row],[Away Score]],_xlfn.BINOM.INV(10000,(VLOOKUP(O129,$AQ$3:$AS$22,2,FALSE)*VLOOKUP(L129,$AQ$3:$AS$22,3,FALSE)*($AS$1/2))/10000,RAND()))</f>
        <v>1</v>
      </c>
      <c r="O129" t="str">
        <f>Scores_and_Fixtures[[#This Row],[Away]]</f>
        <v>Inter</v>
      </c>
      <c r="U129">
        <v>37</v>
      </c>
      <c r="V129">
        <v>9</v>
      </c>
      <c r="W129">
        <v>7</v>
      </c>
      <c r="X129">
        <v>16</v>
      </c>
      <c r="Y129">
        <v>20</v>
      </c>
      <c r="Z129">
        <v>4</v>
      </c>
      <c r="AA129">
        <v>12</v>
      </c>
      <c r="AB129">
        <v>14</v>
      </c>
      <c r="AC129">
        <v>18</v>
      </c>
      <c r="AD129">
        <v>1</v>
      </c>
      <c r="AE129">
        <v>2</v>
      </c>
      <c r="AF129">
        <v>8</v>
      </c>
      <c r="AG129">
        <v>10</v>
      </c>
      <c r="AH129">
        <v>3</v>
      </c>
      <c r="AI129">
        <v>13</v>
      </c>
      <c r="AJ129">
        <v>6</v>
      </c>
      <c r="AK129">
        <v>5</v>
      </c>
      <c r="AL129">
        <v>19</v>
      </c>
      <c r="AM129">
        <v>11</v>
      </c>
      <c r="AN129">
        <v>15</v>
      </c>
      <c r="AO129">
        <v>17</v>
      </c>
      <c r="AT129">
        <f t="shared" si="39"/>
        <v>36</v>
      </c>
    </row>
    <row r="130" spans="1:46" x14ac:dyDescent="0.25">
      <c r="A130">
        <v>13</v>
      </c>
      <c r="B130" t="s">
        <v>369</v>
      </c>
      <c r="C130">
        <v>2</v>
      </c>
      <c r="D130">
        <v>2</v>
      </c>
      <c r="E130" t="s">
        <v>373</v>
      </c>
      <c r="K130">
        <f>Scores_and_Fixtures[[#This Row],[Wk]]</f>
        <v>13</v>
      </c>
      <c r="L130" t="str">
        <f>Scores_and_Fixtures[[#This Row],[Home]]</f>
        <v>Hellas Verona</v>
      </c>
      <c r="M130">
        <f ca="1">IF(ISBLANK(Scores_and_Fixtures[[#This Row],[Home Score]])=FALSE,Scores_and_Fixtures[[#This Row],[Home Score]],_xlfn.BINOM.INV(10000,(VLOOKUP(L130,$AQ$3:$AS$22,2,FALSE)*VLOOKUP(O130,$AQ$3:$AS$22,3,FALSE)*($AS$1/2))/10000,RAND()))</f>
        <v>2</v>
      </c>
      <c r="N130">
        <f ca="1">IF(ISBLANK(Scores_and_Fixtures[[#This Row],[Away Score]])=FALSE,Scores_and_Fixtures[[#This Row],[Away Score]],_xlfn.BINOM.INV(10000,(VLOOKUP(O130,$AQ$3:$AS$22,2,FALSE)*VLOOKUP(L130,$AQ$3:$AS$22,3,FALSE)*($AS$1/2))/10000,RAND()))</f>
        <v>2</v>
      </c>
      <c r="O130" t="str">
        <f>Scores_and_Fixtures[[#This Row],[Away]]</f>
        <v>Lecce</v>
      </c>
      <c r="U130">
        <v>38</v>
      </c>
      <c r="V130">
        <v>9</v>
      </c>
      <c r="W130">
        <v>7</v>
      </c>
      <c r="X130">
        <v>17</v>
      </c>
      <c r="Y130">
        <v>18</v>
      </c>
      <c r="Z130">
        <v>4</v>
      </c>
      <c r="AA130">
        <v>13</v>
      </c>
      <c r="AB130">
        <v>16</v>
      </c>
      <c r="AC130">
        <v>15</v>
      </c>
      <c r="AD130">
        <v>1</v>
      </c>
      <c r="AE130">
        <v>2</v>
      </c>
      <c r="AF130">
        <v>11</v>
      </c>
      <c r="AG130">
        <v>12</v>
      </c>
      <c r="AH130">
        <v>3</v>
      </c>
      <c r="AI130">
        <v>5</v>
      </c>
      <c r="AJ130">
        <v>8</v>
      </c>
      <c r="AK130">
        <v>6</v>
      </c>
      <c r="AL130">
        <v>20</v>
      </c>
      <c r="AM130">
        <v>10</v>
      </c>
      <c r="AN130">
        <v>14</v>
      </c>
      <c r="AO130">
        <v>19</v>
      </c>
      <c r="AT130">
        <f t="shared" si="39"/>
        <v>37</v>
      </c>
    </row>
    <row r="131" spans="1:46" x14ac:dyDescent="0.25">
      <c r="A131">
        <v>13</v>
      </c>
      <c r="B131" t="s">
        <v>363</v>
      </c>
      <c r="C131">
        <v>2</v>
      </c>
      <c r="D131">
        <v>0</v>
      </c>
      <c r="E131" t="s">
        <v>380</v>
      </c>
      <c r="K131">
        <f>Scores_and_Fixtures[[#This Row],[Wk]]</f>
        <v>13</v>
      </c>
      <c r="L131" t="str">
        <f>Scores_and_Fixtures[[#This Row],[Home]]</f>
        <v>Bologna</v>
      </c>
      <c r="M131">
        <f ca="1">IF(ISBLANK(Scores_and_Fixtures[[#This Row],[Home Score]])=FALSE,Scores_and_Fixtures[[#This Row],[Home Score]],_xlfn.BINOM.INV(10000,(VLOOKUP(L131,$AQ$3:$AS$22,2,FALSE)*VLOOKUP(O131,$AQ$3:$AS$22,3,FALSE)*($AS$1/2))/10000,RAND()))</f>
        <v>2</v>
      </c>
      <c r="N131">
        <f ca="1">IF(ISBLANK(Scores_and_Fixtures[[#This Row],[Away Score]])=FALSE,Scores_and_Fixtures[[#This Row],[Away Score]],_xlfn.BINOM.INV(10000,(VLOOKUP(O131,$AQ$3:$AS$22,2,FALSE)*VLOOKUP(L131,$AQ$3:$AS$22,3,FALSE)*($AS$1/2))/10000,RAND()))</f>
        <v>0</v>
      </c>
      <c r="O131" t="str">
        <f>Scores_and_Fixtures[[#This Row],[Away]]</f>
        <v>Torino</v>
      </c>
      <c r="U131">
        <v>39</v>
      </c>
      <c r="V131">
        <v>8</v>
      </c>
      <c r="W131">
        <v>6</v>
      </c>
      <c r="X131">
        <v>15</v>
      </c>
      <c r="Y131">
        <v>20</v>
      </c>
      <c r="Z131">
        <v>4</v>
      </c>
      <c r="AA131">
        <v>13</v>
      </c>
      <c r="AB131">
        <v>16</v>
      </c>
      <c r="AC131">
        <v>17</v>
      </c>
      <c r="AD131">
        <v>1</v>
      </c>
      <c r="AE131">
        <v>3</v>
      </c>
      <c r="AF131">
        <v>9</v>
      </c>
      <c r="AG131">
        <v>10</v>
      </c>
      <c r="AH131">
        <v>2</v>
      </c>
      <c r="AI131">
        <v>12</v>
      </c>
      <c r="AJ131">
        <v>5</v>
      </c>
      <c r="AK131">
        <v>7</v>
      </c>
      <c r="AL131">
        <v>19</v>
      </c>
      <c r="AM131">
        <v>11</v>
      </c>
      <c r="AN131">
        <v>14</v>
      </c>
      <c r="AO131">
        <v>18</v>
      </c>
      <c r="AT131">
        <f t="shared" si="39"/>
        <v>38</v>
      </c>
    </row>
    <row r="132" spans="1:46" x14ac:dyDescent="0.25">
      <c r="A132">
        <v>14</v>
      </c>
      <c r="B132" t="s">
        <v>375</v>
      </c>
      <c r="C132">
        <v>1</v>
      </c>
      <c r="D132">
        <v>2</v>
      </c>
      <c r="E132" t="s">
        <v>371</v>
      </c>
      <c r="K132">
        <f>Scores_and_Fixtures[[#This Row],[Wk]]</f>
        <v>14</v>
      </c>
      <c r="L132" t="str">
        <f>Scores_and_Fixtures[[#This Row],[Home]]</f>
        <v>Monza</v>
      </c>
      <c r="M132">
        <f ca="1">IF(ISBLANK(Scores_and_Fixtures[[#This Row],[Home Score]])=FALSE,Scores_and_Fixtures[[#This Row],[Home Score]],_xlfn.BINOM.INV(10000,(VLOOKUP(L132,$AQ$3:$AS$22,2,FALSE)*VLOOKUP(O132,$AQ$3:$AS$22,3,FALSE)*($AS$1/2))/10000,RAND()))</f>
        <v>1</v>
      </c>
      <c r="N132">
        <f ca="1">IF(ISBLANK(Scores_and_Fixtures[[#This Row],[Away Score]])=FALSE,Scores_and_Fixtures[[#This Row],[Away Score]],_xlfn.BINOM.INV(10000,(VLOOKUP(O132,$AQ$3:$AS$22,2,FALSE)*VLOOKUP(L132,$AQ$3:$AS$22,3,FALSE)*($AS$1/2))/10000,RAND()))</f>
        <v>2</v>
      </c>
      <c r="O132" t="str">
        <f>Scores_and_Fixtures[[#This Row],[Away]]</f>
        <v>Juventus</v>
      </c>
      <c r="U132">
        <v>40</v>
      </c>
      <c r="V132">
        <v>7</v>
      </c>
      <c r="W132">
        <v>5</v>
      </c>
      <c r="X132">
        <v>17</v>
      </c>
      <c r="Y132">
        <v>19</v>
      </c>
      <c r="Z132">
        <v>4</v>
      </c>
      <c r="AA132">
        <v>8</v>
      </c>
      <c r="AB132">
        <v>12</v>
      </c>
      <c r="AC132">
        <v>16</v>
      </c>
      <c r="AD132">
        <v>1</v>
      </c>
      <c r="AE132">
        <v>2</v>
      </c>
      <c r="AF132">
        <v>11</v>
      </c>
      <c r="AG132">
        <v>14</v>
      </c>
      <c r="AH132">
        <v>3</v>
      </c>
      <c r="AI132">
        <v>13</v>
      </c>
      <c r="AJ132">
        <v>9</v>
      </c>
      <c r="AK132">
        <v>6</v>
      </c>
      <c r="AL132">
        <v>20</v>
      </c>
      <c r="AM132">
        <v>15</v>
      </c>
      <c r="AN132">
        <v>10</v>
      </c>
      <c r="AO132">
        <v>18</v>
      </c>
      <c r="AT132">
        <f t="shared" si="39"/>
        <v>39</v>
      </c>
    </row>
    <row r="133" spans="1:46" x14ac:dyDescent="0.25">
      <c r="A133">
        <v>14</v>
      </c>
      <c r="B133" t="s">
        <v>368</v>
      </c>
      <c r="C133">
        <v>1</v>
      </c>
      <c r="D133">
        <v>1</v>
      </c>
      <c r="E133" t="s">
        <v>365</v>
      </c>
      <c r="K133">
        <f>Scores_and_Fixtures[[#This Row],[Wk]]</f>
        <v>14</v>
      </c>
      <c r="L133" t="str">
        <f>Scores_and_Fixtures[[#This Row],[Home]]</f>
        <v>Genoa</v>
      </c>
      <c r="M133">
        <f ca="1">IF(ISBLANK(Scores_and_Fixtures[[#This Row],[Home Score]])=FALSE,Scores_and_Fixtures[[#This Row],[Home Score]],_xlfn.BINOM.INV(10000,(VLOOKUP(L133,$AQ$3:$AS$22,2,FALSE)*VLOOKUP(O133,$AQ$3:$AS$22,3,FALSE)*($AS$1/2))/10000,RAND()))</f>
        <v>1</v>
      </c>
      <c r="N133">
        <f ca="1">IF(ISBLANK(Scores_and_Fixtures[[#This Row],[Away Score]])=FALSE,Scores_and_Fixtures[[#This Row],[Away Score]],_xlfn.BINOM.INV(10000,(VLOOKUP(O133,$AQ$3:$AS$22,2,FALSE)*VLOOKUP(L133,$AQ$3:$AS$22,3,FALSE)*($AS$1/2))/10000,RAND()))</f>
        <v>1</v>
      </c>
      <c r="O133" t="str">
        <f>Scores_and_Fixtures[[#This Row],[Away]]</f>
        <v>Empoli</v>
      </c>
      <c r="U133">
        <v>41</v>
      </c>
      <c r="V133">
        <v>10</v>
      </c>
      <c r="W133">
        <v>3</v>
      </c>
      <c r="X133">
        <v>17</v>
      </c>
      <c r="Y133">
        <v>19</v>
      </c>
      <c r="Z133">
        <v>6</v>
      </c>
      <c r="AA133">
        <v>12</v>
      </c>
      <c r="AB133">
        <v>16</v>
      </c>
      <c r="AC133">
        <v>13</v>
      </c>
      <c r="AD133">
        <v>1</v>
      </c>
      <c r="AE133">
        <v>2</v>
      </c>
      <c r="AF133">
        <v>15</v>
      </c>
      <c r="AG133">
        <v>7</v>
      </c>
      <c r="AH133">
        <v>4</v>
      </c>
      <c r="AI133">
        <v>8</v>
      </c>
      <c r="AJ133">
        <v>9</v>
      </c>
      <c r="AK133">
        <v>5</v>
      </c>
      <c r="AL133">
        <v>20</v>
      </c>
      <c r="AM133">
        <v>14</v>
      </c>
      <c r="AN133">
        <v>11</v>
      </c>
      <c r="AO133">
        <v>18</v>
      </c>
      <c r="AT133">
        <f t="shared" si="39"/>
        <v>40</v>
      </c>
    </row>
    <row r="134" spans="1:46" x14ac:dyDescent="0.25">
      <c r="A134">
        <v>14</v>
      </c>
      <c r="B134" t="s">
        <v>372</v>
      </c>
      <c r="C134">
        <v>1</v>
      </c>
      <c r="D134">
        <v>0</v>
      </c>
      <c r="E134" t="s">
        <v>364</v>
      </c>
      <c r="K134">
        <f>Scores_and_Fixtures[[#This Row],[Wk]]</f>
        <v>14</v>
      </c>
      <c r="L134" t="str">
        <f>Scores_and_Fixtures[[#This Row],[Home]]</f>
        <v>Lazio</v>
      </c>
      <c r="M134">
        <f ca="1">IF(ISBLANK(Scores_and_Fixtures[[#This Row],[Home Score]])=FALSE,Scores_and_Fixtures[[#This Row],[Home Score]],_xlfn.BINOM.INV(10000,(VLOOKUP(L134,$AQ$3:$AS$22,2,FALSE)*VLOOKUP(O134,$AQ$3:$AS$22,3,FALSE)*($AS$1/2))/10000,RAND()))</f>
        <v>1</v>
      </c>
      <c r="N134">
        <f ca="1">IF(ISBLANK(Scores_and_Fixtures[[#This Row],[Away Score]])=FALSE,Scores_and_Fixtures[[#This Row],[Away Score]],_xlfn.BINOM.INV(10000,(VLOOKUP(O134,$AQ$3:$AS$22,2,FALSE)*VLOOKUP(L134,$AQ$3:$AS$22,3,FALSE)*($AS$1/2))/10000,RAND()))</f>
        <v>0</v>
      </c>
      <c r="O134" t="str">
        <f>Scores_and_Fixtures[[#This Row],[Away]]</f>
        <v>Cagliari</v>
      </c>
      <c r="U134">
        <v>42</v>
      </c>
      <c r="V134">
        <v>8</v>
      </c>
      <c r="W134">
        <v>5</v>
      </c>
      <c r="X134">
        <v>18</v>
      </c>
      <c r="Y134">
        <v>20</v>
      </c>
      <c r="Z134">
        <v>6</v>
      </c>
      <c r="AA134">
        <v>14</v>
      </c>
      <c r="AB134">
        <v>17</v>
      </c>
      <c r="AC134">
        <v>16</v>
      </c>
      <c r="AD134">
        <v>1</v>
      </c>
      <c r="AE134">
        <v>3</v>
      </c>
      <c r="AF134">
        <v>12</v>
      </c>
      <c r="AG134">
        <v>9</v>
      </c>
      <c r="AH134">
        <v>2</v>
      </c>
      <c r="AI134">
        <v>13</v>
      </c>
      <c r="AJ134">
        <v>4</v>
      </c>
      <c r="AK134">
        <v>7</v>
      </c>
      <c r="AL134">
        <v>19</v>
      </c>
      <c r="AM134">
        <v>11</v>
      </c>
      <c r="AN134">
        <v>10</v>
      </c>
      <c r="AO134">
        <v>15</v>
      </c>
      <c r="AT134">
        <f t="shared" si="39"/>
        <v>41</v>
      </c>
    </row>
    <row r="135" spans="1:46" x14ac:dyDescent="0.25">
      <c r="A135">
        <v>14</v>
      </c>
      <c r="B135" t="s">
        <v>374</v>
      </c>
      <c r="C135">
        <v>3</v>
      </c>
      <c r="D135">
        <v>1</v>
      </c>
      <c r="E135" t="s">
        <v>367</v>
      </c>
      <c r="K135">
        <f>Scores_and_Fixtures[[#This Row],[Wk]]</f>
        <v>14</v>
      </c>
      <c r="L135" t="str">
        <f>Scores_and_Fixtures[[#This Row],[Home]]</f>
        <v>Milan</v>
      </c>
      <c r="M135">
        <f ca="1">IF(ISBLANK(Scores_and_Fixtures[[#This Row],[Home Score]])=FALSE,Scores_and_Fixtures[[#This Row],[Home Score]],_xlfn.BINOM.INV(10000,(VLOOKUP(L135,$AQ$3:$AS$22,2,FALSE)*VLOOKUP(O135,$AQ$3:$AS$22,3,FALSE)*($AS$1/2))/10000,RAND()))</f>
        <v>3</v>
      </c>
      <c r="N135">
        <f ca="1">IF(ISBLANK(Scores_and_Fixtures[[#This Row],[Away Score]])=FALSE,Scores_and_Fixtures[[#This Row],[Away Score]],_xlfn.BINOM.INV(10000,(VLOOKUP(O135,$AQ$3:$AS$22,2,FALSE)*VLOOKUP(L135,$AQ$3:$AS$22,3,FALSE)*($AS$1/2))/10000,RAND()))</f>
        <v>1</v>
      </c>
      <c r="O135" t="str">
        <f>Scores_and_Fixtures[[#This Row],[Away]]</f>
        <v>Frosinone</v>
      </c>
      <c r="U135">
        <v>43</v>
      </c>
      <c r="V135">
        <v>8</v>
      </c>
      <c r="W135">
        <v>3</v>
      </c>
      <c r="X135">
        <v>16</v>
      </c>
      <c r="Y135">
        <v>20</v>
      </c>
      <c r="Z135">
        <v>6</v>
      </c>
      <c r="AA135">
        <v>14</v>
      </c>
      <c r="AB135">
        <v>13</v>
      </c>
      <c r="AC135">
        <v>17</v>
      </c>
      <c r="AD135">
        <v>1</v>
      </c>
      <c r="AE135">
        <v>4</v>
      </c>
      <c r="AF135">
        <v>12</v>
      </c>
      <c r="AG135">
        <v>7</v>
      </c>
      <c r="AH135">
        <v>2</v>
      </c>
      <c r="AI135">
        <v>11</v>
      </c>
      <c r="AJ135">
        <v>10</v>
      </c>
      <c r="AK135">
        <v>5</v>
      </c>
      <c r="AL135">
        <v>19</v>
      </c>
      <c r="AM135">
        <v>15</v>
      </c>
      <c r="AN135">
        <v>9</v>
      </c>
      <c r="AO135">
        <v>18</v>
      </c>
      <c r="AT135">
        <f t="shared" si="39"/>
        <v>42</v>
      </c>
    </row>
    <row r="136" spans="1:46" x14ac:dyDescent="0.25">
      <c r="A136">
        <v>14</v>
      </c>
      <c r="B136" t="s">
        <v>373</v>
      </c>
      <c r="C136">
        <v>1</v>
      </c>
      <c r="D136">
        <v>1</v>
      </c>
      <c r="E136" t="s">
        <v>363</v>
      </c>
      <c r="K136">
        <f>Scores_and_Fixtures[[#This Row],[Wk]]</f>
        <v>14</v>
      </c>
      <c r="L136" t="str">
        <f>Scores_and_Fixtures[[#This Row],[Home]]</f>
        <v>Lecce</v>
      </c>
      <c r="M136">
        <f ca="1">IF(ISBLANK(Scores_and_Fixtures[[#This Row],[Home Score]])=FALSE,Scores_and_Fixtures[[#This Row],[Home Score]],_xlfn.BINOM.INV(10000,(VLOOKUP(L136,$AQ$3:$AS$22,2,FALSE)*VLOOKUP(O136,$AQ$3:$AS$22,3,FALSE)*($AS$1/2))/10000,RAND()))</f>
        <v>1</v>
      </c>
      <c r="N136">
        <f ca="1">IF(ISBLANK(Scores_and_Fixtures[[#This Row],[Away Score]])=FALSE,Scores_and_Fixtures[[#This Row],[Away Score]],_xlfn.BINOM.INV(10000,(VLOOKUP(O136,$AQ$3:$AS$22,2,FALSE)*VLOOKUP(L136,$AQ$3:$AS$22,3,FALSE)*($AS$1/2))/10000,RAND()))</f>
        <v>1</v>
      </c>
      <c r="O136" t="str">
        <f>Scores_and_Fixtures[[#This Row],[Away]]</f>
        <v>Bologna</v>
      </c>
      <c r="U136">
        <v>44</v>
      </c>
      <c r="V136">
        <v>5</v>
      </c>
      <c r="W136">
        <v>4</v>
      </c>
      <c r="X136">
        <v>17</v>
      </c>
      <c r="Y136">
        <v>19</v>
      </c>
      <c r="Z136">
        <v>8</v>
      </c>
      <c r="AA136">
        <v>12</v>
      </c>
      <c r="AB136">
        <v>14</v>
      </c>
      <c r="AC136">
        <v>16</v>
      </c>
      <c r="AD136">
        <v>1</v>
      </c>
      <c r="AE136">
        <v>2</v>
      </c>
      <c r="AF136">
        <v>15</v>
      </c>
      <c r="AG136">
        <v>13</v>
      </c>
      <c r="AH136">
        <v>3</v>
      </c>
      <c r="AI136">
        <v>9</v>
      </c>
      <c r="AJ136">
        <v>7</v>
      </c>
      <c r="AK136">
        <v>6</v>
      </c>
      <c r="AL136">
        <v>20</v>
      </c>
      <c r="AM136">
        <v>11</v>
      </c>
      <c r="AN136">
        <v>10</v>
      </c>
      <c r="AO136">
        <v>18</v>
      </c>
      <c r="AT136">
        <f t="shared" si="39"/>
        <v>43</v>
      </c>
    </row>
    <row r="137" spans="1:46" x14ac:dyDescent="0.25">
      <c r="A137">
        <v>14</v>
      </c>
      <c r="B137" t="s">
        <v>381</v>
      </c>
      <c r="C137">
        <v>3</v>
      </c>
      <c r="D137">
        <v>3</v>
      </c>
      <c r="E137" t="s">
        <v>369</v>
      </c>
      <c r="K137">
        <f>Scores_and_Fixtures[[#This Row],[Wk]]</f>
        <v>14</v>
      </c>
      <c r="L137" t="str">
        <f>Scores_and_Fixtures[[#This Row],[Home]]</f>
        <v>Udinese</v>
      </c>
      <c r="M137">
        <f ca="1">IF(ISBLANK(Scores_and_Fixtures[[#This Row],[Home Score]])=FALSE,Scores_and_Fixtures[[#This Row],[Home Score]],_xlfn.BINOM.INV(10000,(VLOOKUP(L137,$AQ$3:$AS$22,2,FALSE)*VLOOKUP(O137,$AQ$3:$AS$22,3,FALSE)*($AS$1/2))/10000,RAND()))</f>
        <v>3</v>
      </c>
      <c r="N137">
        <f ca="1">IF(ISBLANK(Scores_and_Fixtures[[#This Row],[Away Score]])=FALSE,Scores_and_Fixtures[[#This Row],[Away Score]],_xlfn.BINOM.INV(10000,(VLOOKUP(O137,$AQ$3:$AS$22,2,FALSE)*VLOOKUP(L137,$AQ$3:$AS$22,3,FALSE)*($AS$1/2))/10000,RAND()))</f>
        <v>3</v>
      </c>
      <c r="O137" t="str">
        <f>Scores_and_Fixtures[[#This Row],[Away]]</f>
        <v>Hellas Verona</v>
      </c>
      <c r="U137">
        <v>45</v>
      </c>
      <c r="V137">
        <v>8</v>
      </c>
      <c r="W137">
        <v>5</v>
      </c>
      <c r="X137">
        <v>18</v>
      </c>
      <c r="Y137">
        <v>19</v>
      </c>
      <c r="Z137">
        <v>4</v>
      </c>
      <c r="AA137">
        <v>11</v>
      </c>
      <c r="AB137">
        <v>15</v>
      </c>
      <c r="AC137">
        <v>17</v>
      </c>
      <c r="AD137">
        <v>1</v>
      </c>
      <c r="AE137">
        <v>2</v>
      </c>
      <c r="AF137">
        <v>14</v>
      </c>
      <c r="AG137">
        <v>13</v>
      </c>
      <c r="AH137">
        <v>3</v>
      </c>
      <c r="AI137">
        <v>9</v>
      </c>
      <c r="AJ137">
        <v>7</v>
      </c>
      <c r="AK137">
        <v>6</v>
      </c>
      <c r="AL137">
        <v>20</v>
      </c>
      <c r="AM137">
        <v>10</v>
      </c>
      <c r="AN137">
        <v>12</v>
      </c>
      <c r="AO137">
        <v>16</v>
      </c>
      <c r="AT137">
        <f t="shared" si="39"/>
        <v>44</v>
      </c>
    </row>
    <row r="138" spans="1:46" x14ac:dyDescent="0.25">
      <c r="A138">
        <v>14</v>
      </c>
      <c r="B138" t="s">
        <v>366</v>
      </c>
      <c r="C138">
        <v>3</v>
      </c>
      <c r="D138">
        <v>0</v>
      </c>
      <c r="E138" t="s">
        <v>378</v>
      </c>
      <c r="K138">
        <f>Scores_and_Fixtures[[#This Row],[Wk]]</f>
        <v>14</v>
      </c>
      <c r="L138" t="str">
        <f>Scores_and_Fixtures[[#This Row],[Home]]</f>
        <v>Fiorentina</v>
      </c>
      <c r="M138">
        <f ca="1">IF(ISBLANK(Scores_and_Fixtures[[#This Row],[Home Score]])=FALSE,Scores_and_Fixtures[[#This Row],[Home Score]],_xlfn.BINOM.INV(10000,(VLOOKUP(L138,$AQ$3:$AS$22,2,FALSE)*VLOOKUP(O138,$AQ$3:$AS$22,3,FALSE)*($AS$1/2))/10000,RAND()))</f>
        <v>3</v>
      </c>
      <c r="N138">
        <f ca="1">IF(ISBLANK(Scores_and_Fixtures[[#This Row],[Away Score]])=FALSE,Scores_and_Fixtures[[#This Row],[Away Score]],_xlfn.BINOM.INV(10000,(VLOOKUP(O138,$AQ$3:$AS$22,2,FALSE)*VLOOKUP(L138,$AQ$3:$AS$22,3,FALSE)*($AS$1/2))/10000,RAND()))</f>
        <v>0</v>
      </c>
      <c r="O138" t="str">
        <f>Scores_and_Fixtures[[#This Row],[Away]]</f>
        <v>Salernitana</v>
      </c>
      <c r="U138">
        <v>46</v>
      </c>
      <c r="V138">
        <v>7</v>
      </c>
      <c r="W138">
        <v>3</v>
      </c>
      <c r="X138">
        <v>16</v>
      </c>
      <c r="Y138">
        <v>18</v>
      </c>
      <c r="Z138">
        <v>4</v>
      </c>
      <c r="AA138">
        <v>14</v>
      </c>
      <c r="AB138">
        <v>13</v>
      </c>
      <c r="AC138">
        <v>19</v>
      </c>
      <c r="AD138">
        <v>1</v>
      </c>
      <c r="AE138">
        <v>5</v>
      </c>
      <c r="AF138">
        <v>12</v>
      </c>
      <c r="AG138">
        <v>9</v>
      </c>
      <c r="AH138">
        <v>2</v>
      </c>
      <c r="AI138">
        <v>10</v>
      </c>
      <c r="AJ138">
        <v>8</v>
      </c>
      <c r="AK138">
        <v>6</v>
      </c>
      <c r="AL138">
        <v>20</v>
      </c>
      <c r="AM138">
        <v>15</v>
      </c>
      <c r="AN138">
        <v>11</v>
      </c>
      <c r="AO138">
        <v>17</v>
      </c>
      <c r="AT138">
        <f t="shared" si="39"/>
        <v>45</v>
      </c>
    </row>
    <row r="139" spans="1:46" x14ac:dyDescent="0.25">
      <c r="A139">
        <v>14</v>
      </c>
      <c r="B139" t="s">
        <v>379</v>
      </c>
      <c r="C139">
        <v>1</v>
      </c>
      <c r="D139">
        <v>2</v>
      </c>
      <c r="E139" t="s">
        <v>377</v>
      </c>
      <c r="K139">
        <f>Scores_and_Fixtures[[#This Row],[Wk]]</f>
        <v>14</v>
      </c>
      <c r="L139" t="str">
        <f>Scores_and_Fixtures[[#This Row],[Home]]</f>
        <v>Sassuolo</v>
      </c>
      <c r="M139">
        <f ca="1">IF(ISBLANK(Scores_and_Fixtures[[#This Row],[Home Score]])=FALSE,Scores_and_Fixtures[[#This Row],[Home Score]],_xlfn.BINOM.INV(10000,(VLOOKUP(L139,$AQ$3:$AS$22,2,FALSE)*VLOOKUP(O139,$AQ$3:$AS$22,3,FALSE)*($AS$1/2))/10000,RAND()))</f>
        <v>1</v>
      </c>
      <c r="N139">
        <f ca="1">IF(ISBLANK(Scores_and_Fixtures[[#This Row],[Away Score]])=FALSE,Scores_and_Fixtures[[#This Row],[Away Score]],_xlfn.BINOM.INV(10000,(VLOOKUP(O139,$AQ$3:$AS$22,2,FALSE)*VLOOKUP(L139,$AQ$3:$AS$22,3,FALSE)*($AS$1/2))/10000,RAND()))</f>
        <v>2</v>
      </c>
      <c r="O139" t="str">
        <f>Scores_and_Fixtures[[#This Row],[Away]]</f>
        <v>Roma</v>
      </c>
      <c r="U139">
        <v>47</v>
      </c>
      <c r="V139">
        <v>6</v>
      </c>
      <c r="W139">
        <v>9</v>
      </c>
      <c r="X139">
        <v>17</v>
      </c>
      <c r="Y139">
        <v>20</v>
      </c>
      <c r="Z139">
        <v>4</v>
      </c>
      <c r="AA139">
        <v>7</v>
      </c>
      <c r="AB139">
        <v>12</v>
      </c>
      <c r="AC139">
        <v>16</v>
      </c>
      <c r="AD139">
        <v>1</v>
      </c>
      <c r="AE139">
        <v>2</v>
      </c>
      <c r="AF139">
        <v>14</v>
      </c>
      <c r="AG139">
        <v>10</v>
      </c>
      <c r="AH139">
        <v>3</v>
      </c>
      <c r="AI139">
        <v>13</v>
      </c>
      <c r="AJ139">
        <v>8</v>
      </c>
      <c r="AK139">
        <v>5</v>
      </c>
      <c r="AL139">
        <v>19</v>
      </c>
      <c r="AM139">
        <v>15</v>
      </c>
      <c r="AN139">
        <v>11</v>
      </c>
      <c r="AO139">
        <v>18</v>
      </c>
      <c r="AT139">
        <f t="shared" si="39"/>
        <v>46</v>
      </c>
    </row>
    <row r="140" spans="1:46" x14ac:dyDescent="0.25">
      <c r="A140">
        <v>14</v>
      </c>
      <c r="B140" t="s">
        <v>376</v>
      </c>
      <c r="C140">
        <v>0</v>
      </c>
      <c r="D140">
        <v>3</v>
      </c>
      <c r="E140" t="s">
        <v>370</v>
      </c>
      <c r="K140">
        <f>Scores_and_Fixtures[[#This Row],[Wk]]</f>
        <v>14</v>
      </c>
      <c r="L140" t="str">
        <f>Scores_and_Fixtures[[#This Row],[Home]]</f>
        <v>Napoli</v>
      </c>
      <c r="M140">
        <f ca="1">IF(ISBLANK(Scores_and_Fixtures[[#This Row],[Home Score]])=FALSE,Scores_and_Fixtures[[#This Row],[Home Score]],_xlfn.BINOM.INV(10000,(VLOOKUP(L140,$AQ$3:$AS$22,2,FALSE)*VLOOKUP(O140,$AQ$3:$AS$22,3,FALSE)*($AS$1/2))/10000,RAND()))</f>
        <v>0</v>
      </c>
      <c r="N140">
        <f ca="1">IF(ISBLANK(Scores_and_Fixtures[[#This Row],[Away Score]])=FALSE,Scores_and_Fixtures[[#This Row],[Away Score]],_xlfn.BINOM.INV(10000,(VLOOKUP(O140,$AQ$3:$AS$22,2,FALSE)*VLOOKUP(L140,$AQ$3:$AS$22,3,FALSE)*($AS$1/2))/10000,RAND()))</f>
        <v>3</v>
      </c>
      <c r="O140" t="str">
        <f>Scores_and_Fixtures[[#This Row],[Away]]</f>
        <v>Inter</v>
      </c>
      <c r="U140">
        <v>48</v>
      </c>
      <c r="V140">
        <v>7</v>
      </c>
      <c r="W140">
        <v>5</v>
      </c>
      <c r="X140">
        <v>13</v>
      </c>
      <c r="Y140">
        <v>20</v>
      </c>
      <c r="Z140">
        <v>4</v>
      </c>
      <c r="AA140">
        <v>14</v>
      </c>
      <c r="AB140">
        <v>16</v>
      </c>
      <c r="AC140">
        <v>17</v>
      </c>
      <c r="AD140">
        <v>1</v>
      </c>
      <c r="AE140">
        <v>2</v>
      </c>
      <c r="AF140">
        <v>11</v>
      </c>
      <c r="AG140">
        <v>9</v>
      </c>
      <c r="AH140">
        <v>3</v>
      </c>
      <c r="AI140">
        <v>8</v>
      </c>
      <c r="AJ140">
        <v>6</v>
      </c>
      <c r="AK140">
        <v>12</v>
      </c>
      <c r="AL140">
        <v>19</v>
      </c>
      <c r="AM140">
        <v>15</v>
      </c>
      <c r="AN140">
        <v>10</v>
      </c>
      <c r="AO140">
        <v>18</v>
      </c>
      <c r="AT140">
        <f t="shared" si="39"/>
        <v>47</v>
      </c>
    </row>
    <row r="141" spans="1:46" x14ac:dyDescent="0.25">
      <c r="A141">
        <v>14</v>
      </c>
      <c r="B141" t="s">
        <v>380</v>
      </c>
      <c r="C141">
        <v>3</v>
      </c>
      <c r="D141">
        <v>0</v>
      </c>
      <c r="E141" t="s">
        <v>362</v>
      </c>
      <c r="K141">
        <f>Scores_and_Fixtures[[#This Row],[Wk]]</f>
        <v>14</v>
      </c>
      <c r="L141" t="str">
        <f>Scores_and_Fixtures[[#This Row],[Home]]</f>
        <v>Torino</v>
      </c>
      <c r="M141">
        <f ca="1">IF(ISBLANK(Scores_and_Fixtures[[#This Row],[Home Score]])=FALSE,Scores_and_Fixtures[[#This Row],[Home Score]],_xlfn.BINOM.INV(10000,(VLOOKUP(L141,$AQ$3:$AS$22,2,FALSE)*VLOOKUP(O141,$AQ$3:$AS$22,3,FALSE)*($AS$1/2))/10000,RAND()))</f>
        <v>3</v>
      </c>
      <c r="N141">
        <f ca="1">IF(ISBLANK(Scores_and_Fixtures[[#This Row],[Away Score]])=FALSE,Scores_and_Fixtures[[#This Row],[Away Score]],_xlfn.BINOM.INV(10000,(VLOOKUP(O141,$AQ$3:$AS$22,2,FALSE)*VLOOKUP(L141,$AQ$3:$AS$22,3,FALSE)*($AS$1/2))/10000,RAND()))</f>
        <v>0</v>
      </c>
      <c r="O141" t="str">
        <f>Scores_and_Fixtures[[#This Row],[Away]]</f>
        <v>Atalanta</v>
      </c>
      <c r="U141">
        <v>49</v>
      </c>
      <c r="V141">
        <v>8</v>
      </c>
      <c r="W141">
        <v>4</v>
      </c>
      <c r="X141">
        <v>18</v>
      </c>
      <c r="Y141">
        <v>20</v>
      </c>
      <c r="Z141">
        <v>5</v>
      </c>
      <c r="AA141">
        <v>13</v>
      </c>
      <c r="AB141">
        <v>15</v>
      </c>
      <c r="AC141">
        <v>14</v>
      </c>
      <c r="AD141">
        <v>1</v>
      </c>
      <c r="AE141">
        <v>3</v>
      </c>
      <c r="AF141">
        <v>10</v>
      </c>
      <c r="AG141">
        <v>11</v>
      </c>
      <c r="AH141">
        <v>2</v>
      </c>
      <c r="AI141">
        <v>9</v>
      </c>
      <c r="AJ141">
        <v>7</v>
      </c>
      <c r="AK141">
        <v>6</v>
      </c>
      <c r="AL141">
        <v>19</v>
      </c>
      <c r="AM141">
        <v>16</v>
      </c>
      <c r="AN141">
        <v>12</v>
      </c>
      <c r="AO141">
        <v>17</v>
      </c>
      <c r="AT141">
        <f t="shared" si="39"/>
        <v>48</v>
      </c>
    </row>
    <row r="142" spans="1:46" x14ac:dyDescent="0.25">
      <c r="A142">
        <v>15</v>
      </c>
      <c r="B142" t="s">
        <v>371</v>
      </c>
      <c r="C142">
        <v>1</v>
      </c>
      <c r="D142">
        <v>0</v>
      </c>
      <c r="E142" t="s">
        <v>376</v>
      </c>
      <c r="K142">
        <f>Scores_and_Fixtures[[#This Row],[Wk]]</f>
        <v>15</v>
      </c>
      <c r="L142" t="str">
        <f>Scores_and_Fixtures[[#This Row],[Home]]</f>
        <v>Juventus</v>
      </c>
      <c r="M142">
        <f ca="1">IF(ISBLANK(Scores_and_Fixtures[[#This Row],[Home Score]])=FALSE,Scores_and_Fixtures[[#This Row],[Home Score]],_xlfn.BINOM.INV(10000,(VLOOKUP(L142,$AQ$3:$AS$22,2,FALSE)*VLOOKUP(O142,$AQ$3:$AS$22,3,FALSE)*($AS$1/2))/10000,RAND()))</f>
        <v>1</v>
      </c>
      <c r="N142">
        <f ca="1">IF(ISBLANK(Scores_and_Fixtures[[#This Row],[Away Score]])=FALSE,Scores_and_Fixtures[[#This Row],[Away Score]],_xlfn.BINOM.INV(10000,(VLOOKUP(O142,$AQ$3:$AS$22,2,FALSE)*VLOOKUP(L142,$AQ$3:$AS$22,3,FALSE)*($AS$1/2))/10000,RAND()))</f>
        <v>0</v>
      </c>
      <c r="O142" t="str">
        <f>Scores_and_Fixtures[[#This Row],[Away]]</f>
        <v>Napoli</v>
      </c>
      <c r="U142">
        <v>50</v>
      </c>
      <c r="V142">
        <v>6</v>
      </c>
      <c r="W142">
        <v>8</v>
      </c>
      <c r="X142">
        <v>16</v>
      </c>
      <c r="Y142">
        <v>20</v>
      </c>
      <c r="Z142">
        <v>5</v>
      </c>
      <c r="AA142">
        <v>10</v>
      </c>
      <c r="AB142">
        <v>13</v>
      </c>
      <c r="AC142">
        <v>17</v>
      </c>
      <c r="AD142">
        <v>1</v>
      </c>
      <c r="AE142">
        <v>2</v>
      </c>
      <c r="AF142">
        <v>15</v>
      </c>
      <c r="AG142">
        <v>9</v>
      </c>
      <c r="AH142">
        <v>4</v>
      </c>
      <c r="AI142">
        <v>11</v>
      </c>
      <c r="AJ142">
        <v>3</v>
      </c>
      <c r="AK142">
        <v>7</v>
      </c>
      <c r="AL142">
        <v>19</v>
      </c>
      <c r="AM142">
        <v>14</v>
      </c>
      <c r="AN142">
        <v>12</v>
      </c>
      <c r="AO142">
        <v>18</v>
      </c>
      <c r="AT142">
        <f t="shared" si="39"/>
        <v>49</v>
      </c>
    </row>
    <row r="143" spans="1:46" x14ac:dyDescent="0.25">
      <c r="A143">
        <v>15</v>
      </c>
      <c r="B143" t="s">
        <v>369</v>
      </c>
      <c r="C143">
        <v>1</v>
      </c>
      <c r="D143">
        <v>1</v>
      </c>
      <c r="E143" t="s">
        <v>372</v>
      </c>
      <c r="K143">
        <f>Scores_and_Fixtures[[#This Row],[Wk]]</f>
        <v>15</v>
      </c>
      <c r="L143" t="str">
        <f>Scores_and_Fixtures[[#This Row],[Home]]</f>
        <v>Hellas Verona</v>
      </c>
      <c r="M143">
        <f ca="1">IF(ISBLANK(Scores_and_Fixtures[[#This Row],[Home Score]])=FALSE,Scores_and_Fixtures[[#This Row],[Home Score]],_xlfn.BINOM.INV(10000,(VLOOKUP(L143,$AQ$3:$AS$22,2,FALSE)*VLOOKUP(O143,$AQ$3:$AS$22,3,FALSE)*($AS$1/2))/10000,RAND()))</f>
        <v>1</v>
      </c>
      <c r="N143">
        <f ca="1">IF(ISBLANK(Scores_and_Fixtures[[#This Row],[Away Score]])=FALSE,Scores_and_Fixtures[[#This Row],[Away Score]],_xlfn.BINOM.INV(10000,(VLOOKUP(O143,$AQ$3:$AS$22,2,FALSE)*VLOOKUP(L143,$AQ$3:$AS$22,3,FALSE)*($AS$1/2))/10000,RAND()))</f>
        <v>1</v>
      </c>
      <c r="O143" t="str">
        <f>Scores_and_Fixtures[[#This Row],[Away]]</f>
        <v>Lazio</v>
      </c>
      <c r="U143">
        <v>51</v>
      </c>
      <c r="V143">
        <v>8</v>
      </c>
      <c r="W143">
        <v>4</v>
      </c>
      <c r="X143">
        <v>17</v>
      </c>
      <c r="Y143">
        <v>19</v>
      </c>
      <c r="Z143">
        <v>9</v>
      </c>
      <c r="AA143">
        <v>15</v>
      </c>
      <c r="AB143">
        <v>13</v>
      </c>
      <c r="AC143">
        <v>16</v>
      </c>
      <c r="AD143">
        <v>1</v>
      </c>
      <c r="AE143">
        <v>2</v>
      </c>
      <c r="AF143">
        <v>12</v>
      </c>
      <c r="AG143">
        <v>11</v>
      </c>
      <c r="AH143">
        <v>3</v>
      </c>
      <c r="AI143">
        <v>6</v>
      </c>
      <c r="AJ143">
        <v>5</v>
      </c>
      <c r="AK143">
        <v>7</v>
      </c>
      <c r="AL143">
        <v>20</v>
      </c>
      <c r="AM143">
        <v>14</v>
      </c>
      <c r="AN143">
        <v>10</v>
      </c>
      <c r="AO143">
        <v>18</v>
      </c>
      <c r="AT143">
        <f t="shared" si="39"/>
        <v>50</v>
      </c>
    </row>
    <row r="144" spans="1:46" x14ac:dyDescent="0.25">
      <c r="A144">
        <v>15</v>
      </c>
      <c r="B144" t="s">
        <v>362</v>
      </c>
      <c r="C144">
        <v>3</v>
      </c>
      <c r="D144">
        <v>2</v>
      </c>
      <c r="E144" t="s">
        <v>374</v>
      </c>
      <c r="K144">
        <f>Scores_and_Fixtures[[#This Row],[Wk]]</f>
        <v>15</v>
      </c>
      <c r="L144" t="str">
        <f>Scores_and_Fixtures[[#This Row],[Home]]</f>
        <v>Atalanta</v>
      </c>
      <c r="M144">
        <f ca="1">IF(ISBLANK(Scores_and_Fixtures[[#This Row],[Home Score]])=FALSE,Scores_and_Fixtures[[#This Row],[Home Score]],_xlfn.BINOM.INV(10000,(VLOOKUP(L144,$AQ$3:$AS$22,2,FALSE)*VLOOKUP(O144,$AQ$3:$AS$22,3,FALSE)*($AS$1/2))/10000,RAND()))</f>
        <v>3</v>
      </c>
      <c r="N144">
        <f ca="1">IF(ISBLANK(Scores_and_Fixtures[[#This Row],[Away Score]])=FALSE,Scores_and_Fixtures[[#This Row],[Away Score]],_xlfn.BINOM.INV(10000,(VLOOKUP(O144,$AQ$3:$AS$22,2,FALSE)*VLOOKUP(L144,$AQ$3:$AS$22,3,FALSE)*($AS$1/2))/10000,RAND()))</f>
        <v>2</v>
      </c>
      <c r="O144" t="str">
        <f>Scores_and_Fixtures[[#This Row],[Away]]</f>
        <v>Milan</v>
      </c>
      <c r="U144">
        <v>52</v>
      </c>
      <c r="V144">
        <v>9</v>
      </c>
      <c r="W144">
        <v>3</v>
      </c>
      <c r="X144">
        <v>18</v>
      </c>
      <c r="Y144">
        <v>20</v>
      </c>
      <c r="Z144">
        <v>4</v>
      </c>
      <c r="AA144">
        <v>13</v>
      </c>
      <c r="AB144">
        <v>15</v>
      </c>
      <c r="AC144">
        <v>17</v>
      </c>
      <c r="AD144">
        <v>1</v>
      </c>
      <c r="AE144">
        <v>2</v>
      </c>
      <c r="AF144">
        <v>8</v>
      </c>
      <c r="AG144">
        <v>12</v>
      </c>
      <c r="AH144">
        <v>6</v>
      </c>
      <c r="AI144">
        <v>10</v>
      </c>
      <c r="AJ144">
        <v>5</v>
      </c>
      <c r="AK144">
        <v>7</v>
      </c>
      <c r="AL144">
        <v>19</v>
      </c>
      <c r="AM144">
        <v>14</v>
      </c>
      <c r="AN144">
        <v>11</v>
      </c>
      <c r="AO144">
        <v>16</v>
      </c>
      <c r="AT144">
        <f t="shared" si="39"/>
        <v>51</v>
      </c>
    </row>
    <row r="145" spans="1:46" x14ac:dyDescent="0.25">
      <c r="A145">
        <v>15</v>
      </c>
      <c r="B145" t="s">
        <v>370</v>
      </c>
      <c r="C145">
        <v>4</v>
      </c>
      <c r="D145">
        <v>0</v>
      </c>
      <c r="E145" t="s">
        <v>381</v>
      </c>
      <c r="K145">
        <f>Scores_and_Fixtures[[#This Row],[Wk]]</f>
        <v>15</v>
      </c>
      <c r="L145" t="str">
        <f>Scores_and_Fixtures[[#This Row],[Home]]</f>
        <v>Inter</v>
      </c>
      <c r="M145">
        <f ca="1">IF(ISBLANK(Scores_and_Fixtures[[#This Row],[Home Score]])=FALSE,Scores_and_Fixtures[[#This Row],[Home Score]],_xlfn.BINOM.INV(10000,(VLOOKUP(L145,$AQ$3:$AS$22,2,FALSE)*VLOOKUP(O145,$AQ$3:$AS$22,3,FALSE)*($AS$1/2))/10000,RAND()))</f>
        <v>4</v>
      </c>
      <c r="N145">
        <f ca="1">IF(ISBLANK(Scores_and_Fixtures[[#This Row],[Away Score]])=FALSE,Scores_and_Fixtures[[#This Row],[Away Score]],_xlfn.BINOM.INV(10000,(VLOOKUP(O145,$AQ$3:$AS$22,2,FALSE)*VLOOKUP(L145,$AQ$3:$AS$22,3,FALSE)*($AS$1/2))/10000,RAND()))</f>
        <v>0</v>
      </c>
      <c r="O145" t="str">
        <f>Scores_and_Fixtures[[#This Row],[Away]]</f>
        <v>Udinese</v>
      </c>
      <c r="U145">
        <v>53</v>
      </c>
      <c r="V145">
        <v>5</v>
      </c>
      <c r="W145">
        <v>7</v>
      </c>
      <c r="X145">
        <v>17</v>
      </c>
      <c r="Y145">
        <v>20</v>
      </c>
      <c r="Z145">
        <v>3</v>
      </c>
      <c r="AA145">
        <v>12</v>
      </c>
      <c r="AB145">
        <v>13</v>
      </c>
      <c r="AC145">
        <v>16</v>
      </c>
      <c r="AD145">
        <v>1</v>
      </c>
      <c r="AE145">
        <v>2</v>
      </c>
      <c r="AF145">
        <v>11</v>
      </c>
      <c r="AG145">
        <v>9</v>
      </c>
      <c r="AH145">
        <v>4</v>
      </c>
      <c r="AI145">
        <v>10</v>
      </c>
      <c r="AJ145">
        <v>6</v>
      </c>
      <c r="AK145">
        <v>8</v>
      </c>
      <c r="AL145">
        <v>19</v>
      </c>
      <c r="AM145">
        <v>15</v>
      </c>
      <c r="AN145">
        <v>14</v>
      </c>
      <c r="AO145">
        <v>18</v>
      </c>
      <c r="AT145">
        <f t="shared" si="39"/>
        <v>52</v>
      </c>
    </row>
    <row r="146" spans="1:46" x14ac:dyDescent="0.25">
      <c r="A146">
        <v>15</v>
      </c>
      <c r="B146" t="s">
        <v>367</v>
      </c>
      <c r="C146">
        <v>0</v>
      </c>
      <c r="D146">
        <v>0</v>
      </c>
      <c r="E146" t="s">
        <v>380</v>
      </c>
      <c r="K146">
        <f>Scores_and_Fixtures[[#This Row],[Wk]]</f>
        <v>15</v>
      </c>
      <c r="L146" t="str">
        <f>Scores_and_Fixtures[[#This Row],[Home]]</f>
        <v>Frosinone</v>
      </c>
      <c r="M146">
        <f ca="1">IF(ISBLANK(Scores_and_Fixtures[[#This Row],[Home Score]])=FALSE,Scores_and_Fixtures[[#This Row],[Home Score]],_xlfn.BINOM.INV(10000,(VLOOKUP(L146,$AQ$3:$AS$22,2,FALSE)*VLOOKUP(O146,$AQ$3:$AS$22,3,FALSE)*($AS$1/2))/10000,RAND()))</f>
        <v>0</v>
      </c>
      <c r="N146">
        <f ca="1">IF(ISBLANK(Scores_and_Fixtures[[#This Row],[Away Score]])=FALSE,Scores_and_Fixtures[[#This Row],[Away Score]],_xlfn.BINOM.INV(10000,(VLOOKUP(O146,$AQ$3:$AS$22,2,FALSE)*VLOOKUP(L146,$AQ$3:$AS$22,3,FALSE)*($AS$1/2))/10000,RAND()))</f>
        <v>0</v>
      </c>
      <c r="O146" t="str">
        <f>Scores_and_Fixtures[[#This Row],[Away]]</f>
        <v>Torino</v>
      </c>
      <c r="U146">
        <v>54</v>
      </c>
      <c r="V146">
        <v>8</v>
      </c>
      <c r="W146">
        <v>3</v>
      </c>
      <c r="X146">
        <v>16</v>
      </c>
      <c r="Y146">
        <v>20</v>
      </c>
      <c r="Z146">
        <v>6</v>
      </c>
      <c r="AA146">
        <v>12</v>
      </c>
      <c r="AB146">
        <v>14</v>
      </c>
      <c r="AC146">
        <v>17</v>
      </c>
      <c r="AD146">
        <v>1</v>
      </c>
      <c r="AE146">
        <v>4</v>
      </c>
      <c r="AF146">
        <v>10</v>
      </c>
      <c r="AG146">
        <v>13</v>
      </c>
      <c r="AH146">
        <v>2</v>
      </c>
      <c r="AI146">
        <v>9</v>
      </c>
      <c r="AJ146">
        <v>7</v>
      </c>
      <c r="AK146">
        <v>5</v>
      </c>
      <c r="AL146">
        <v>19</v>
      </c>
      <c r="AM146">
        <v>15</v>
      </c>
      <c r="AN146">
        <v>11</v>
      </c>
      <c r="AO146">
        <v>18</v>
      </c>
      <c r="AT146">
        <f t="shared" si="39"/>
        <v>53</v>
      </c>
    </row>
    <row r="147" spans="1:46" x14ac:dyDescent="0.25">
      <c r="A147">
        <v>15</v>
      </c>
      <c r="B147" t="s">
        <v>375</v>
      </c>
      <c r="C147">
        <v>1</v>
      </c>
      <c r="D147">
        <v>0</v>
      </c>
      <c r="E147" t="s">
        <v>368</v>
      </c>
      <c r="K147">
        <f>Scores_and_Fixtures[[#This Row],[Wk]]</f>
        <v>15</v>
      </c>
      <c r="L147" t="str">
        <f>Scores_and_Fixtures[[#This Row],[Home]]</f>
        <v>Monza</v>
      </c>
      <c r="M147">
        <f ca="1">IF(ISBLANK(Scores_and_Fixtures[[#This Row],[Home Score]])=FALSE,Scores_and_Fixtures[[#This Row],[Home Score]],_xlfn.BINOM.INV(10000,(VLOOKUP(L147,$AQ$3:$AS$22,2,FALSE)*VLOOKUP(O147,$AQ$3:$AS$22,3,FALSE)*($AS$1/2))/10000,RAND()))</f>
        <v>1</v>
      </c>
      <c r="N147">
        <f ca="1">IF(ISBLANK(Scores_and_Fixtures[[#This Row],[Away Score]])=FALSE,Scores_and_Fixtures[[#This Row],[Away Score]],_xlfn.BINOM.INV(10000,(VLOOKUP(O147,$AQ$3:$AS$22,2,FALSE)*VLOOKUP(L147,$AQ$3:$AS$22,3,FALSE)*($AS$1/2))/10000,RAND()))</f>
        <v>0</v>
      </c>
      <c r="O147" t="str">
        <f>Scores_and_Fixtures[[#This Row],[Away]]</f>
        <v>Genoa</v>
      </c>
      <c r="U147">
        <v>55</v>
      </c>
      <c r="V147">
        <v>10</v>
      </c>
      <c r="W147">
        <v>5</v>
      </c>
      <c r="X147">
        <v>16</v>
      </c>
      <c r="Y147">
        <v>20</v>
      </c>
      <c r="Z147">
        <v>4</v>
      </c>
      <c r="AA147">
        <v>9</v>
      </c>
      <c r="AB147">
        <v>13</v>
      </c>
      <c r="AC147">
        <v>18</v>
      </c>
      <c r="AD147">
        <v>1</v>
      </c>
      <c r="AE147">
        <v>2</v>
      </c>
      <c r="AF147">
        <v>14</v>
      </c>
      <c r="AG147">
        <v>8</v>
      </c>
      <c r="AH147">
        <v>3</v>
      </c>
      <c r="AI147">
        <v>11</v>
      </c>
      <c r="AJ147">
        <v>6</v>
      </c>
      <c r="AK147">
        <v>7</v>
      </c>
      <c r="AL147">
        <v>19</v>
      </c>
      <c r="AM147">
        <v>15</v>
      </c>
      <c r="AN147">
        <v>12</v>
      </c>
      <c r="AO147">
        <v>17</v>
      </c>
      <c r="AT147">
        <f t="shared" si="39"/>
        <v>54</v>
      </c>
    </row>
    <row r="148" spans="1:46" x14ac:dyDescent="0.25">
      <c r="A148">
        <v>15</v>
      </c>
      <c r="B148" t="s">
        <v>378</v>
      </c>
      <c r="C148">
        <v>1</v>
      </c>
      <c r="D148">
        <v>2</v>
      </c>
      <c r="E148" t="s">
        <v>363</v>
      </c>
      <c r="K148">
        <f>Scores_and_Fixtures[[#This Row],[Wk]]</f>
        <v>15</v>
      </c>
      <c r="L148" t="str">
        <f>Scores_and_Fixtures[[#This Row],[Home]]</f>
        <v>Salernitana</v>
      </c>
      <c r="M148">
        <f ca="1">IF(ISBLANK(Scores_and_Fixtures[[#This Row],[Home Score]])=FALSE,Scores_and_Fixtures[[#This Row],[Home Score]],_xlfn.BINOM.INV(10000,(VLOOKUP(L148,$AQ$3:$AS$22,2,FALSE)*VLOOKUP(O148,$AQ$3:$AS$22,3,FALSE)*($AS$1/2))/10000,RAND()))</f>
        <v>1</v>
      </c>
      <c r="N148">
        <f ca="1">IF(ISBLANK(Scores_and_Fixtures[[#This Row],[Away Score]])=FALSE,Scores_and_Fixtures[[#This Row],[Away Score]],_xlfn.BINOM.INV(10000,(VLOOKUP(O148,$AQ$3:$AS$22,2,FALSE)*VLOOKUP(L148,$AQ$3:$AS$22,3,FALSE)*($AS$1/2))/10000,RAND()))</f>
        <v>2</v>
      </c>
      <c r="O148" t="str">
        <f>Scores_and_Fixtures[[#This Row],[Away]]</f>
        <v>Bologna</v>
      </c>
      <c r="U148">
        <v>56</v>
      </c>
      <c r="V148">
        <v>8</v>
      </c>
      <c r="W148">
        <v>6</v>
      </c>
      <c r="X148">
        <v>17</v>
      </c>
      <c r="Y148">
        <v>19</v>
      </c>
      <c r="Z148">
        <v>4</v>
      </c>
      <c r="AA148">
        <v>14</v>
      </c>
      <c r="AB148">
        <v>16</v>
      </c>
      <c r="AC148">
        <v>15</v>
      </c>
      <c r="AD148">
        <v>1</v>
      </c>
      <c r="AE148">
        <v>2</v>
      </c>
      <c r="AF148">
        <v>9</v>
      </c>
      <c r="AG148">
        <v>10</v>
      </c>
      <c r="AH148">
        <v>3</v>
      </c>
      <c r="AI148">
        <v>12</v>
      </c>
      <c r="AJ148">
        <v>7</v>
      </c>
      <c r="AK148">
        <v>5</v>
      </c>
      <c r="AL148">
        <v>20</v>
      </c>
      <c r="AM148">
        <v>11</v>
      </c>
      <c r="AN148">
        <v>13</v>
      </c>
      <c r="AO148">
        <v>18</v>
      </c>
      <c r="AT148">
        <f t="shared" si="39"/>
        <v>55</v>
      </c>
    </row>
    <row r="149" spans="1:46" x14ac:dyDescent="0.25">
      <c r="A149">
        <v>15</v>
      </c>
      <c r="B149" t="s">
        <v>377</v>
      </c>
      <c r="C149">
        <v>1</v>
      </c>
      <c r="D149">
        <v>1</v>
      </c>
      <c r="E149" t="s">
        <v>366</v>
      </c>
      <c r="K149">
        <f>Scores_and_Fixtures[[#This Row],[Wk]]</f>
        <v>15</v>
      </c>
      <c r="L149" t="str">
        <f>Scores_and_Fixtures[[#This Row],[Home]]</f>
        <v>Roma</v>
      </c>
      <c r="M149">
        <f ca="1">IF(ISBLANK(Scores_and_Fixtures[[#This Row],[Home Score]])=FALSE,Scores_and_Fixtures[[#This Row],[Home Score]],_xlfn.BINOM.INV(10000,(VLOOKUP(L149,$AQ$3:$AS$22,2,FALSE)*VLOOKUP(O149,$AQ$3:$AS$22,3,FALSE)*($AS$1/2))/10000,RAND()))</f>
        <v>1</v>
      </c>
      <c r="N149">
        <f ca="1">IF(ISBLANK(Scores_and_Fixtures[[#This Row],[Away Score]])=FALSE,Scores_and_Fixtures[[#This Row],[Away Score]],_xlfn.BINOM.INV(10000,(VLOOKUP(O149,$AQ$3:$AS$22,2,FALSE)*VLOOKUP(L149,$AQ$3:$AS$22,3,FALSE)*($AS$1/2))/10000,RAND()))</f>
        <v>1</v>
      </c>
      <c r="O149" t="str">
        <f>Scores_and_Fixtures[[#This Row],[Away]]</f>
        <v>Fiorentina</v>
      </c>
      <c r="U149">
        <v>57</v>
      </c>
      <c r="V149">
        <v>8</v>
      </c>
      <c r="W149">
        <v>3</v>
      </c>
      <c r="X149">
        <v>18</v>
      </c>
      <c r="Y149">
        <v>20</v>
      </c>
      <c r="Z149">
        <v>5</v>
      </c>
      <c r="AA149">
        <v>10</v>
      </c>
      <c r="AB149">
        <v>15</v>
      </c>
      <c r="AC149">
        <v>16</v>
      </c>
      <c r="AD149">
        <v>1</v>
      </c>
      <c r="AE149">
        <v>6</v>
      </c>
      <c r="AF149">
        <v>12</v>
      </c>
      <c r="AG149">
        <v>13</v>
      </c>
      <c r="AH149">
        <v>2</v>
      </c>
      <c r="AI149">
        <v>7</v>
      </c>
      <c r="AJ149">
        <v>9</v>
      </c>
      <c r="AK149">
        <v>4</v>
      </c>
      <c r="AL149">
        <v>19</v>
      </c>
      <c r="AM149">
        <v>14</v>
      </c>
      <c r="AN149">
        <v>11</v>
      </c>
      <c r="AO149">
        <v>17</v>
      </c>
      <c r="AT149">
        <f t="shared" si="39"/>
        <v>56</v>
      </c>
    </row>
    <row r="150" spans="1:46" x14ac:dyDescent="0.25">
      <c r="A150">
        <v>15</v>
      </c>
      <c r="B150" t="s">
        <v>365</v>
      </c>
      <c r="C150">
        <v>1</v>
      </c>
      <c r="D150">
        <v>1</v>
      </c>
      <c r="E150" t="s">
        <v>373</v>
      </c>
      <c r="K150">
        <f>Scores_and_Fixtures[[#This Row],[Wk]]</f>
        <v>15</v>
      </c>
      <c r="L150" t="str">
        <f>Scores_and_Fixtures[[#This Row],[Home]]</f>
        <v>Empoli</v>
      </c>
      <c r="M150">
        <f ca="1">IF(ISBLANK(Scores_and_Fixtures[[#This Row],[Home Score]])=FALSE,Scores_and_Fixtures[[#This Row],[Home Score]],_xlfn.BINOM.INV(10000,(VLOOKUP(L150,$AQ$3:$AS$22,2,FALSE)*VLOOKUP(O150,$AQ$3:$AS$22,3,FALSE)*($AS$1/2))/10000,RAND()))</f>
        <v>1</v>
      </c>
      <c r="N150">
        <f ca="1">IF(ISBLANK(Scores_and_Fixtures[[#This Row],[Away Score]])=FALSE,Scores_and_Fixtures[[#This Row],[Away Score]],_xlfn.BINOM.INV(10000,(VLOOKUP(O150,$AQ$3:$AS$22,2,FALSE)*VLOOKUP(L150,$AQ$3:$AS$22,3,FALSE)*($AS$1/2))/10000,RAND()))</f>
        <v>1</v>
      </c>
      <c r="O150" t="str">
        <f>Scores_and_Fixtures[[#This Row],[Away]]</f>
        <v>Lecce</v>
      </c>
      <c r="U150">
        <v>58</v>
      </c>
      <c r="V150">
        <v>7</v>
      </c>
      <c r="W150">
        <v>3</v>
      </c>
      <c r="X150">
        <v>17</v>
      </c>
      <c r="Y150">
        <v>20</v>
      </c>
      <c r="Z150">
        <v>5</v>
      </c>
      <c r="AA150">
        <v>8</v>
      </c>
      <c r="AB150">
        <v>16</v>
      </c>
      <c r="AC150">
        <v>15</v>
      </c>
      <c r="AD150">
        <v>1</v>
      </c>
      <c r="AE150">
        <v>2</v>
      </c>
      <c r="AF150">
        <v>13</v>
      </c>
      <c r="AG150">
        <v>12</v>
      </c>
      <c r="AH150">
        <v>4</v>
      </c>
      <c r="AI150">
        <v>10</v>
      </c>
      <c r="AJ150">
        <v>6</v>
      </c>
      <c r="AK150">
        <v>9</v>
      </c>
      <c r="AL150">
        <v>18</v>
      </c>
      <c r="AM150">
        <v>14</v>
      </c>
      <c r="AN150">
        <v>11</v>
      </c>
      <c r="AO150">
        <v>19</v>
      </c>
      <c r="AT150">
        <f t="shared" si="39"/>
        <v>57</v>
      </c>
    </row>
    <row r="151" spans="1:46" x14ac:dyDescent="0.25">
      <c r="A151">
        <v>15</v>
      </c>
      <c r="B151" t="s">
        <v>364</v>
      </c>
      <c r="C151">
        <v>2</v>
      </c>
      <c r="D151">
        <v>1</v>
      </c>
      <c r="E151" t="s">
        <v>379</v>
      </c>
      <c r="K151">
        <f>Scores_and_Fixtures[[#This Row],[Wk]]</f>
        <v>15</v>
      </c>
      <c r="L151" t="str">
        <f>Scores_and_Fixtures[[#This Row],[Home]]</f>
        <v>Cagliari</v>
      </c>
      <c r="M151">
        <f ca="1">IF(ISBLANK(Scores_and_Fixtures[[#This Row],[Home Score]])=FALSE,Scores_and_Fixtures[[#This Row],[Home Score]],_xlfn.BINOM.INV(10000,(VLOOKUP(L151,$AQ$3:$AS$22,2,FALSE)*VLOOKUP(O151,$AQ$3:$AS$22,3,FALSE)*($AS$1/2))/10000,RAND()))</f>
        <v>2</v>
      </c>
      <c r="N151">
        <f ca="1">IF(ISBLANK(Scores_and_Fixtures[[#This Row],[Away Score]])=FALSE,Scores_and_Fixtures[[#This Row],[Away Score]],_xlfn.BINOM.INV(10000,(VLOOKUP(O151,$AQ$3:$AS$22,2,FALSE)*VLOOKUP(L151,$AQ$3:$AS$22,3,FALSE)*($AS$1/2))/10000,RAND()))</f>
        <v>1</v>
      </c>
      <c r="O151" t="str">
        <f>Scores_and_Fixtures[[#This Row],[Away]]</f>
        <v>Sassuolo</v>
      </c>
      <c r="U151">
        <v>59</v>
      </c>
      <c r="V151">
        <v>8</v>
      </c>
      <c r="W151">
        <v>6</v>
      </c>
      <c r="X151">
        <v>16</v>
      </c>
      <c r="Y151">
        <v>19</v>
      </c>
      <c r="Z151">
        <v>7</v>
      </c>
      <c r="AA151">
        <v>12</v>
      </c>
      <c r="AB151">
        <v>14</v>
      </c>
      <c r="AC151">
        <v>17</v>
      </c>
      <c r="AD151">
        <v>1</v>
      </c>
      <c r="AE151">
        <v>2</v>
      </c>
      <c r="AF151">
        <v>13</v>
      </c>
      <c r="AG151">
        <v>10</v>
      </c>
      <c r="AH151">
        <v>4</v>
      </c>
      <c r="AI151">
        <v>9</v>
      </c>
      <c r="AJ151">
        <v>5</v>
      </c>
      <c r="AK151">
        <v>3</v>
      </c>
      <c r="AL151">
        <v>18</v>
      </c>
      <c r="AM151">
        <v>15</v>
      </c>
      <c r="AN151">
        <v>11</v>
      </c>
      <c r="AO151">
        <v>20</v>
      </c>
      <c r="AT151">
        <f t="shared" si="39"/>
        <v>58</v>
      </c>
    </row>
    <row r="152" spans="1:46" x14ac:dyDescent="0.25">
      <c r="A152">
        <v>16</v>
      </c>
      <c r="B152" t="s">
        <v>368</v>
      </c>
      <c r="C152">
        <v>1</v>
      </c>
      <c r="D152">
        <v>1</v>
      </c>
      <c r="E152" t="s">
        <v>371</v>
      </c>
      <c r="K152">
        <f>Scores_and_Fixtures[[#This Row],[Wk]]</f>
        <v>16</v>
      </c>
      <c r="L152" t="str">
        <f>Scores_and_Fixtures[[#This Row],[Home]]</f>
        <v>Genoa</v>
      </c>
      <c r="M152">
        <f ca="1">IF(ISBLANK(Scores_and_Fixtures[[#This Row],[Home Score]])=FALSE,Scores_and_Fixtures[[#This Row],[Home Score]],_xlfn.BINOM.INV(10000,(VLOOKUP(L152,$AQ$3:$AS$22,2,FALSE)*VLOOKUP(O152,$AQ$3:$AS$22,3,FALSE)*($AS$1/2))/10000,RAND()))</f>
        <v>1</v>
      </c>
      <c r="N152">
        <f ca="1">IF(ISBLANK(Scores_and_Fixtures[[#This Row],[Away Score]])=FALSE,Scores_and_Fixtures[[#This Row],[Away Score]],_xlfn.BINOM.INV(10000,(VLOOKUP(O152,$AQ$3:$AS$22,2,FALSE)*VLOOKUP(L152,$AQ$3:$AS$22,3,FALSE)*($AS$1/2))/10000,RAND()))</f>
        <v>1</v>
      </c>
      <c r="O152" t="str">
        <f>Scores_and_Fixtures[[#This Row],[Away]]</f>
        <v>Juventus</v>
      </c>
      <c r="U152">
        <v>60</v>
      </c>
      <c r="V152">
        <v>9</v>
      </c>
      <c r="W152">
        <v>5</v>
      </c>
      <c r="X152">
        <v>18</v>
      </c>
      <c r="Y152">
        <v>20</v>
      </c>
      <c r="Z152">
        <v>4</v>
      </c>
      <c r="AA152">
        <v>15</v>
      </c>
      <c r="AB152">
        <v>14</v>
      </c>
      <c r="AC152">
        <v>17</v>
      </c>
      <c r="AD152">
        <v>1</v>
      </c>
      <c r="AE152">
        <v>2</v>
      </c>
      <c r="AF152">
        <v>11</v>
      </c>
      <c r="AG152">
        <v>8</v>
      </c>
      <c r="AH152">
        <v>3</v>
      </c>
      <c r="AI152">
        <v>10</v>
      </c>
      <c r="AJ152">
        <v>7</v>
      </c>
      <c r="AK152">
        <v>6</v>
      </c>
      <c r="AL152">
        <v>19</v>
      </c>
      <c r="AM152">
        <v>12</v>
      </c>
      <c r="AN152">
        <v>13</v>
      </c>
      <c r="AO152">
        <v>16</v>
      </c>
      <c r="AT152">
        <f t="shared" si="39"/>
        <v>59</v>
      </c>
    </row>
    <row r="153" spans="1:46" x14ac:dyDescent="0.25">
      <c r="A153">
        <v>16</v>
      </c>
      <c r="B153" t="s">
        <v>373</v>
      </c>
      <c r="C153">
        <v>2</v>
      </c>
      <c r="D153">
        <v>1</v>
      </c>
      <c r="E153" t="s">
        <v>367</v>
      </c>
      <c r="K153">
        <f>Scores_and_Fixtures[[#This Row],[Wk]]</f>
        <v>16</v>
      </c>
      <c r="L153" t="str">
        <f>Scores_and_Fixtures[[#This Row],[Home]]</f>
        <v>Lecce</v>
      </c>
      <c r="M153">
        <f ca="1">IF(ISBLANK(Scores_and_Fixtures[[#This Row],[Home Score]])=FALSE,Scores_and_Fixtures[[#This Row],[Home Score]],_xlfn.BINOM.INV(10000,(VLOOKUP(L153,$AQ$3:$AS$22,2,FALSE)*VLOOKUP(O153,$AQ$3:$AS$22,3,FALSE)*($AS$1/2))/10000,RAND()))</f>
        <v>2</v>
      </c>
      <c r="N153">
        <f ca="1">IF(ISBLANK(Scores_and_Fixtures[[#This Row],[Away Score]])=FALSE,Scores_and_Fixtures[[#This Row],[Away Score]],_xlfn.BINOM.INV(10000,(VLOOKUP(O153,$AQ$3:$AS$22,2,FALSE)*VLOOKUP(L153,$AQ$3:$AS$22,3,FALSE)*($AS$1/2))/10000,RAND()))</f>
        <v>1</v>
      </c>
      <c r="O153" t="str">
        <f>Scores_and_Fixtures[[#This Row],[Away]]</f>
        <v>Frosinone</v>
      </c>
      <c r="U153">
        <v>61</v>
      </c>
      <c r="V153">
        <v>8</v>
      </c>
      <c r="W153">
        <v>3</v>
      </c>
      <c r="X153">
        <v>16</v>
      </c>
      <c r="Y153">
        <v>20</v>
      </c>
      <c r="Z153">
        <v>7</v>
      </c>
      <c r="AA153">
        <v>13</v>
      </c>
      <c r="AB153">
        <v>15</v>
      </c>
      <c r="AC153">
        <v>17</v>
      </c>
      <c r="AD153">
        <v>1</v>
      </c>
      <c r="AE153">
        <v>2</v>
      </c>
      <c r="AF153">
        <v>12</v>
      </c>
      <c r="AG153">
        <v>9</v>
      </c>
      <c r="AH153">
        <v>6</v>
      </c>
      <c r="AI153">
        <v>10</v>
      </c>
      <c r="AJ153">
        <v>5</v>
      </c>
      <c r="AK153">
        <v>4</v>
      </c>
      <c r="AL153">
        <v>18</v>
      </c>
      <c r="AM153">
        <v>14</v>
      </c>
      <c r="AN153">
        <v>11</v>
      </c>
      <c r="AO153">
        <v>19</v>
      </c>
      <c r="AT153">
        <f t="shared" si="39"/>
        <v>60</v>
      </c>
    </row>
    <row r="154" spans="1:46" x14ac:dyDescent="0.25">
      <c r="A154">
        <v>16</v>
      </c>
      <c r="B154" t="s">
        <v>376</v>
      </c>
      <c r="C154">
        <v>2</v>
      </c>
      <c r="D154">
        <v>1</v>
      </c>
      <c r="E154" t="s">
        <v>364</v>
      </c>
      <c r="K154">
        <f>Scores_and_Fixtures[[#This Row],[Wk]]</f>
        <v>16</v>
      </c>
      <c r="L154" t="str">
        <f>Scores_and_Fixtures[[#This Row],[Home]]</f>
        <v>Napoli</v>
      </c>
      <c r="M154">
        <f ca="1">IF(ISBLANK(Scores_and_Fixtures[[#This Row],[Home Score]])=FALSE,Scores_and_Fixtures[[#This Row],[Home Score]],_xlfn.BINOM.INV(10000,(VLOOKUP(L154,$AQ$3:$AS$22,2,FALSE)*VLOOKUP(O154,$AQ$3:$AS$22,3,FALSE)*($AS$1/2))/10000,RAND()))</f>
        <v>2</v>
      </c>
      <c r="N154">
        <f ca="1">IF(ISBLANK(Scores_and_Fixtures[[#This Row],[Away Score]])=FALSE,Scores_and_Fixtures[[#This Row],[Away Score]],_xlfn.BINOM.INV(10000,(VLOOKUP(O154,$AQ$3:$AS$22,2,FALSE)*VLOOKUP(L154,$AQ$3:$AS$22,3,FALSE)*($AS$1/2))/10000,RAND()))</f>
        <v>1</v>
      </c>
      <c r="O154" t="str">
        <f>Scores_and_Fixtures[[#This Row],[Away]]</f>
        <v>Cagliari</v>
      </c>
      <c r="U154">
        <v>62</v>
      </c>
      <c r="V154">
        <v>8</v>
      </c>
      <c r="W154">
        <v>4</v>
      </c>
      <c r="X154">
        <v>16</v>
      </c>
      <c r="Y154">
        <v>20</v>
      </c>
      <c r="Z154">
        <v>5</v>
      </c>
      <c r="AA154">
        <v>13</v>
      </c>
      <c r="AB154">
        <v>14</v>
      </c>
      <c r="AC154">
        <v>17</v>
      </c>
      <c r="AD154">
        <v>1</v>
      </c>
      <c r="AE154">
        <v>3</v>
      </c>
      <c r="AF154">
        <v>9</v>
      </c>
      <c r="AG154">
        <v>11</v>
      </c>
      <c r="AH154">
        <v>2</v>
      </c>
      <c r="AI154">
        <v>12</v>
      </c>
      <c r="AJ154">
        <v>6</v>
      </c>
      <c r="AK154">
        <v>7</v>
      </c>
      <c r="AL154">
        <v>18</v>
      </c>
      <c r="AM154">
        <v>15</v>
      </c>
      <c r="AN154">
        <v>10</v>
      </c>
      <c r="AO154">
        <v>19</v>
      </c>
      <c r="AT154">
        <f t="shared" si="39"/>
        <v>61</v>
      </c>
    </row>
    <row r="155" spans="1:46" x14ac:dyDescent="0.25">
      <c r="A155">
        <v>16</v>
      </c>
      <c r="B155" t="s">
        <v>380</v>
      </c>
      <c r="C155">
        <v>1</v>
      </c>
      <c r="D155">
        <v>0</v>
      </c>
      <c r="E155" t="s">
        <v>365</v>
      </c>
      <c r="K155">
        <f>Scores_and_Fixtures[[#This Row],[Wk]]</f>
        <v>16</v>
      </c>
      <c r="L155" t="str">
        <f>Scores_and_Fixtures[[#This Row],[Home]]</f>
        <v>Torino</v>
      </c>
      <c r="M155">
        <f ca="1">IF(ISBLANK(Scores_and_Fixtures[[#This Row],[Home Score]])=FALSE,Scores_and_Fixtures[[#This Row],[Home Score]],_xlfn.BINOM.INV(10000,(VLOOKUP(L155,$AQ$3:$AS$22,2,FALSE)*VLOOKUP(O155,$AQ$3:$AS$22,3,FALSE)*($AS$1/2))/10000,RAND()))</f>
        <v>1</v>
      </c>
      <c r="N155">
        <f ca="1">IF(ISBLANK(Scores_and_Fixtures[[#This Row],[Away Score]])=FALSE,Scores_and_Fixtures[[#This Row],[Away Score]],_xlfn.BINOM.INV(10000,(VLOOKUP(O155,$AQ$3:$AS$22,2,FALSE)*VLOOKUP(L155,$AQ$3:$AS$22,3,FALSE)*($AS$1/2))/10000,RAND()))</f>
        <v>0</v>
      </c>
      <c r="O155" t="str">
        <f>Scores_and_Fixtures[[#This Row],[Away]]</f>
        <v>Empoli</v>
      </c>
      <c r="U155">
        <v>63</v>
      </c>
      <c r="V155">
        <v>6</v>
      </c>
      <c r="W155">
        <v>3</v>
      </c>
      <c r="X155">
        <v>15</v>
      </c>
      <c r="Y155">
        <v>18</v>
      </c>
      <c r="Z155">
        <v>7</v>
      </c>
      <c r="AA155">
        <v>12</v>
      </c>
      <c r="AB155">
        <v>16</v>
      </c>
      <c r="AC155">
        <v>17</v>
      </c>
      <c r="AD155">
        <v>1</v>
      </c>
      <c r="AE155">
        <v>2</v>
      </c>
      <c r="AF155">
        <v>14</v>
      </c>
      <c r="AG155">
        <v>13</v>
      </c>
      <c r="AH155">
        <v>4</v>
      </c>
      <c r="AI155">
        <v>8</v>
      </c>
      <c r="AJ155">
        <v>5</v>
      </c>
      <c r="AK155">
        <v>9</v>
      </c>
      <c r="AL155">
        <v>19</v>
      </c>
      <c r="AM155">
        <v>11</v>
      </c>
      <c r="AN155">
        <v>10</v>
      </c>
      <c r="AO155">
        <v>20</v>
      </c>
      <c r="AT155">
        <f t="shared" si="39"/>
        <v>62</v>
      </c>
    </row>
    <row r="156" spans="1:46" x14ac:dyDescent="0.25">
      <c r="A156">
        <v>16</v>
      </c>
      <c r="B156" t="s">
        <v>374</v>
      </c>
      <c r="C156">
        <v>3</v>
      </c>
      <c r="D156">
        <v>0</v>
      </c>
      <c r="E156" t="s">
        <v>375</v>
      </c>
      <c r="K156">
        <f>Scores_and_Fixtures[[#This Row],[Wk]]</f>
        <v>16</v>
      </c>
      <c r="L156" t="str">
        <f>Scores_and_Fixtures[[#This Row],[Home]]</f>
        <v>Milan</v>
      </c>
      <c r="M156">
        <f ca="1">IF(ISBLANK(Scores_and_Fixtures[[#This Row],[Home Score]])=FALSE,Scores_and_Fixtures[[#This Row],[Home Score]],_xlfn.BINOM.INV(10000,(VLOOKUP(L156,$AQ$3:$AS$22,2,FALSE)*VLOOKUP(O156,$AQ$3:$AS$22,3,FALSE)*($AS$1/2))/10000,RAND()))</f>
        <v>3</v>
      </c>
      <c r="N156">
        <f ca="1">IF(ISBLANK(Scores_and_Fixtures[[#This Row],[Away Score]])=FALSE,Scores_and_Fixtures[[#This Row],[Away Score]],_xlfn.BINOM.INV(10000,(VLOOKUP(O156,$AQ$3:$AS$22,2,FALSE)*VLOOKUP(L156,$AQ$3:$AS$22,3,FALSE)*($AS$1/2))/10000,RAND()))</f>
        <v>0</v>
      </c>
      <c r="O156" t="str">
        <f>Scores_and_Fixtures[[#This Row],[Away]]</f>
        <v>Monza</v>
      </c>
      <c r="U156">
        <v>64</v>
      </c>
      <c r="V156">
        <v>7</v>
      </c>
      <c r="W156">
        <v>3</v>
      </c>
      <c r="X156">
        <v>13</v>
      </c>
      <c r="Y156">
        <v>19</v>
      </c>
      <c r="Z156">
        <v>6</v>
      </c>
      <c r="AA156">
        <v>14</v>
      </c>
      <c r="AB156">
        <v>15</v>
      </c>
      <c r="AC156">
        <v>18</v>
      </c>
      <c r="AD156">
        <v>1</v>
      </c>
      <c r="AE156">
        <v>2</v>
      </c>
      <c r="AF156">
        <v>11</v>
      </c>
      <c r="AG156">
        <v>9</v>
      </c>
      <c r="AH156">
        <v>4</v>
      </c>
      <c r="AI156">
        <v>12</v>
      </c>
      <c r="AJ156">
        <v>5</v>
      </c>
      <c r="AK156">
        <v>8</v>
      </c>
      <c r="AL156">
        <v>20</v>
      </c>
      <c r="AM156">
        <v>16</v>
      </c>
      <c r="AN156">
        <v>10</v>
      </c>
      <c r="AO156">
        <v>17</v>
      </c>
      <c r="AT156">
        <f t="shared" si="39"/>
        <v>63</v>
      </c>
    </row>
    <row r="157" spans="1:46" x14ac:dyDescent="0.25">
      <c r="A157">
        <v>16</v>
      </c>
      <c r="B157" t="s">
        <v>366</v>
      </c>
      <c r="C157">
        <v>1</v>
      </c>
      <c r="D157">
        <v>0</v>
      </c>
      <c r="E157" t="s">
        <v>369</v>
      </c>
      <c r="K157">
        <f>Scores_and_Fixtures[[#This Row],[Wk]]</f>
        <v>16</v>
      </c>
      <c r="L157" t="str">
        <f>Scores_and_Fixtures[[#This Row],[Home]]</f>
        <v>Fiorentina</v>
      </c>
      <c r="M157">
        <f ca="1">IF(ISBLANK(Scores_and_Fixtures[[#This Row],[Home Score]])=FALSE,Scores_and_Fixtures[[#This Row],[Home Score]],_xlfn.BINOM.INV(10000,(VLOOKUP(L157,$AQ$3:$AS$22,2,FALSE)*VLOOKUP(O157,$AQ$3:$AS$22,3,FALSE)*($AS$1/2))/10000,RAND()))</f>
        <v>1</v>
      </c>
      <c r="N157">
        <f ca="1">IF(ISBLANK(Scores_and_Fixtures[[#This Row],[Away Score]])=FALSE,Scores_and_Fixtures[[#This Row],[Away Score]],_xlfn.BINOM.INV(10000,(VLOOKUP(O157,$AQ$3:$AS$22,2,FALSE)*VLOOKUP(L157,$AQ$3:$AS$22,3,FALSE)*($AS$1/2))/10000,RAND()))</f>
        <v>0</v>
      </c>
      <c r="O157" t="str">
        <f>Scores_and_Fixtures[[#This Row],[Away]]</f>
        <v>Hellas Verona</v>
      </c>
      <c r="U157">
        <v>65</v>
      </c>
      <c r="V157">
        <v>9</v>
      </c>
      <c r="W157">
        <v>4</v>
      </c>
      <c r="X157">
        <v>17</v>
      </c>
      <c r="Y157">
        <v>19</v>
      </c>
      <c r="Z157">
        <v>5</v>
      </c>
      <c r="AA157">
        <v>6</v>
      </c>
      <c r="AB157">
        <v>12</v>
      </c>
      <c r="AC157">
        <v>16</v>
      </c>
      <c r="AD157">
        <v>1</v>
      </c>
      <c r="AE157">
        <v>2</v>
      </c>
      <c r="AF157">
        <v>11</v>
      </c>
      <c r="AG157">
        <v>15</v>
      </c>
      <c r="AH157">
        <v>3</v>
      </c>
      <c r="AI157">
        <v>13</v>
      </c>
      <c r="AJ157">
        <v>7</v>
      </c>
      <c r="AK157">
        <v>8</v>
      </c>
      <c r="AL157">
        <v>20</v>
      </c>
      <c r="AM157">
        <v>14</v>
      </c>
      <c r="AN157">
        <v>10</v>
      </c>
      <c r="AO157">
        <v>18</v>
      </c>
      <c r="AT157">
        <f t="shared" si="39"/>
        <v>64</v>
      </c>
    </row>
    <row r="158" spans="1:46" x14ac:dyDescent="0.25">
      <c r="A158">
        <v>16</v>
      </c>
      <c r="B158" t="s">
        <v>381</v>
      </c>
      <c r="C158">
        <v>2</v>
      </c>
      <c r="D158">
        <v>2</v>
      </c>
      <c r="E158" t="s">
        <v>379</v>
      </c>
      <c r="K158">
        <f>Scores_and_Fixtures[[#This Row],[Wk]]</f>
        <v>16</v>
      </c>
      <c r="L158" t="str">
        <f>Scores_and_Fixtures[[#This Row],[Home]]</f>
        <v>Udinese</v>
      </c>
      <c r="M158">
        <f ca="1">IF(ISBLANK(Scores_and_Fixtures[[#This Row],[Home Score]])=FALSE,Scores_and_Fixtures[[#This Row],[Home Score]],_xlfn.BINOM.INV(10000,(VLOOKUP(L158,$AQ$3:$AS$22,2,FALSE)*VLOOKUP(O158,$AQ$3:$AS$22,3,FALSE)*($AS$1/2))/10000,RAND()))</f>
        <v>2</v>
      </c>
      <c r="N158">
        <f ca="1">IF(ISBLANK(Scores_and_Fixtures[[#This Row],[Away Score]])=FALSE,Scores_and_Fixtures[[#This Row],[Away Score]],_xlfn.BINOM.INV(10000,(VLOOKUP(O158,$AQ$3:$AS$22,2,FALSE)*VLOOKUP(L158,$AQ$3:$AS$22,3,FALSE)*($AS$1/2))/10000,RAND()))</f>
        <v>2</v>
      </c>
      <c r="O158" t="str">
        <f>Scores_and_Fixtures[[#This Row],[Away]]</f>
        <v>Sassuolo</v>
      </c>
      <c r="U158">
        <v>66</v>
      </c>
      <c r="V158">
        <v>9</v>
      </c>
      <c r="W158">
        <v>7</v>
      </c>
      <c r="X158">
        <v>19</v>
      </c>
      <c r="Y158">
        <v>18</v>
      </c>
      <c r="Z158">
        <v>4</v>
      </c>
      <c r="AA158">
        <v>13</v>
      </c>
      <c r="AB158">
        <v>14</v>
      </c>
      <c r="AC158">
        <v>16</v>
      </c>
      <c r="AD158">
        <v>1</v>
      </c>
      <c r="AE158">
        <v>2</v>
      </c>
      <c r="AF158">
        <v>11</v>
      </c>
      <c r="AG158">
        <v>10</v>
      </c>
      <c r="AH158">
        <v>3</v>
      </c>
      <c r="AI158">
        <v>8</v>
      </c>
      <c r="AJ158">
        <v>6</v>
      </c>
      <c r="AK158">
        <v>5</v>
      </c>
      <c r="AL158">
        <v>20</v>
      </c>
      <c r="AM158">
        <v>15</v>
      </c>
      <c r="AN158">
        <v>12</v>
      </c>
      <c r="AO158">
        <v>17</v>
      </c>
      <c r="AT158">
        <f t="shared" ref="AT158:AT221" si="40">U157</f>
        <v>65</v>
      </c>
    </row>
    <row r="159" spans="1:46" x14ac:dyDescent="0.25">
      <c r="A159">
        <v>16</v>
      </c>
      <c r="B159" t="s">
        <v>363</v>
      </c>
      <c r="C159">
        <v>2</v>
      </c>
      <c r="D159">
        <v>0</v>
      </c>
      <c r="E159" t="s">
        <v>377</v>
      </c>
      <c r="K159">
        <f>Scores_and_Fixtures[[#This Row],[Wk]]</f>
        <v>16</v>
      </c>
      <c r="L159" t="str">
        <f>Scores_and_Fixtures[[#This Row],[Home]]</f>
        <v>Bologna</v>
      </c>
      <c r="M159">
        <f ca="1">IF(ISBLANK(Scores_and_Fixtures[[#This Row],[Home Score]])=FALSE,Scores_and_Fixtures[[#This Row],[Home Score]],_xlfn.BINOM.INV(10000,(VLOOKUP(L159,$AQ$3:$AS$22,2,FALSE)*VLOOKUP(O159,$AQ$3:$AS$22,3,FALSE)*($AS$1/2))/10000,RAND()))</f>
        <v>2</v>
      </c>
      <c r="N159">
        <f ca="1">IF(ISBLANK(Scores_and_Fixtures[[#This Row],[Away Score]])=FALSE,Scores_and_Fixtures[[#This Row],[Away Score]],_xlfn.BINOM.INV(10000,(VLOOKUP(O159,$AQ$3:$AS$22,2,FALSE)*VLOOKUP(L159,$AQ$3:$AS$22,3,FALSE)*($AS$1/2))/10000,RAND()))</f>
        <v>0</v>
      </c>
      <c r="O159" t="str">
        <f>Scores_and_Fixtures[[#This Row],[Away]]</f>
        <v>Roma</v>
      </c>
      <c r="U159">
        <v>67</v>
      </c>
      <c r="V159">
        <v>7</v>
      </c>
      <c r="W159">
        <v>4</v>
      </c>
      <c r="X159">
        <v>15</v>
      </c>
      <c r="Y159">
        <v>20</v>
      </c>
      <c r="Z159">
        <v>5</v>
      </c>
      <c r="AA159">
        <v>14</v>
      </c>
      <c r="AB159">
        <v>16</v>
      </c>
      <c r="AC159">
        <v>17</v>
      </c>
      <c r="AD159">
        <v>1</v>
      </c>
      <c r="AE159">
        <v>2</v>
      </c>
      <c r="AF159">
        <v>8</v>
      </c>
      <c r="AG159">
        <v>12</v>
      </c>
      <c r="AH159">
        <v>3</v>
      </c>
      <c r="AI159">
        <v>10</v>
      </c>
      <c r="AJ159">
        <v>9</v>
      </c>
      <c r="AK159">
        <v>6</v>
      </c>
      <c r="AL159">
        <v>19</v>
      </c>
      <c r="AM159">
        <v>13</v>
      </c>
      <c r="AN159">
        <v>11</v>
      </c>
      <c r="AO159">
        <v>18</v>
      </c>
      <c r="AT159">
        <f t="shared" si="40"/>
        <v>66</v>
      </c>
    </row>
    <row r="160" spans="1:46" x14ac:dyDescent="0.25">
      <c r="A160">
        <v>16</v>
      </c>
      <c r="B160" t="s">
        <v>372</v>
      </c>
      <c r="C160">
        <v>0</v>
      </c>
      <c r="D160">
        <v>2</v>
      </c>
      <c r="E160" t="s">
        <v>370</v>
      </c>
      <c r="K160">
        <f>Scores_and_Fixtures[[#This Row],[Wk]]</f>
        <v>16</v>
      </c>
      <c r="L160" t="str">
        <f>Scores_and_Fixtures[[#This Row],[Home]]</f>
        <v>Lazio</v>
      </c>
      <c r="M160">
        <f ca="1">IF(ISBLANK(Scores_and_Fixtures[[#This Row],[Home Score]])=FALSE,Scores_and_Fixtures[[#This Row],[Home Score]],_xlfn.BINOM.INV(10000,(VLOOKUP(L160,$AQ$3:$AS$22,2,FALSE)*VLOOKUP(O160,$AQ$3:$AS$22,3,FALSE)*($AS$1/2))/10000,RAND()))</f>
        <v>0</v>
      </c>
      <c r="N160">
        <f ca="1">IF(ISBLANK(Scores_and_Fixtures[[#This Row],[Away Score]])=FALSE,Scores_and_Fixtures[[#This Row],[Away Score]],_xlfn.BINOM.INV(10000,(VLOOKUP(O160,$AQ$3:$AS$22,2,FALSE)*VLOOKUP(L160,$AQ$3:$AS$22,3,FALSE)*($AS$1/2))/10000,RAND()))</f>
        <v>2</v>
      </c>
      <c r="O160" t="str">
        <f>Scores_and_Fixtures[[#This Row],[Away]]</f>
        <v>Inter</v>
      </c>
      <c r="U160">
        <v>68</v>
      </c>
      <c r="V160">
        <v>8</v>
      </c>
      <c r="W160">
        <v>4</v>
      </c>
      <c r="X160">
        <v>18</v>
      </c>
      <c r="Y160">
        <v>20</v>
      </c>
      <c r="Z160">
        <v>6</v>
      </c>
      <c r="AA160">
        <v>13</v>
      </c>
      <c r="AB160">
        <v>14</v>
      </c>
      <c r="AC160">
        <v>19</v>
      </c>
      <c r="AD160">
        <v>1</v>
      </c>
      <c r="AE160">
        <v>2</v>
      </c>
      <c r="AF160">
        <v>11</v>
      </c>
      <c r="AG160">
        <v>10</v>
      </c>
      <c r="AH160">
        <v>3</v>
      </c>
      <c r="AI160">
        <v>9</v>
      </c>
      <c r="AJ160">
        <v>7</v>
      </c>
      <c r="AK160">
        <v>5</v>
      </c>
      <c r="AL160">
        <v>17</v>
      </c>
      <c r="AM160">
        <v>15</v>
      </c>
      <c r="AN160">
        <v>12</v>
      </c>
      <c r="AO160">
        <v>16</v>
      </c>
      <c r="AT160">
        <f t="shared" si="40"/>
        <v>67</v>
      </c>
    </row>
    <row r="161" spans="1:46" x14ac:dyDescent="0.25">
      <c r="A161">
        <v>16</v>
      </c>
      <c r="B161" t="s">
        <v>362</v>
      </c>
      <c r="C161">
        <v>4</v>
      </c>
      <c r="D161">
        <v>1</v>
      </c>
      <c r="E161" t="s">
        <v>378</v>
      </c>
      <c r="K161">
        <f>Scores_and_Fixtures[[#This Row],[Wk]]</f>
        <v>16</v>
      </c>
      <c r="L161" t="str">
        <f>Scores_and_Fixtures[[#This Row],[Home]]</f>
        <v>Atalanta</v>
      </c>
      <c r="M161">
        <f ca="1">IF(ISBLANK(Scores_and_Fixtures[[#This Row],[Home Score]])=FALSE,Scores_and_Fixtures[[#This Row],[Home Score]],_xlfn.BINOM.INV(10000,(VLOOKUP(L161,$AQ$3:$AS$22,2,FALSE)*VLOOKUP(O161,$AQ$3:$AS$22,3,FALSE)*($AS$1/2))/10000,RAND()))</f>
        <v>4</v>
      </c>
      <c r="N161">
        <f ca="1">IF(ISBLANK(Scores_and_Fixtures[[#This Row],[Away Score]])=FALSE,Scores_and_Fixtures[[#This Row],[Away Score]],_xlfn.BINOM.INV(10000,(VLOOKUP(O161,$AQ$3:$AS$22,2,FALSE)*VLOOKUP(L161,$AQ$3:$AS$22,3,FALSE)*($AS$1/2))/10000,RAND()))</f>
        <v>1</v>
      </c>
      <c r="O161" t="str">
        <f>Scores_and_Fixtures[[#This Row],[Away]]</f>
        <v>Salernitana</v>
      </c>
      <c r="U161">
        <v>69</v>
      </c>
      <c r="V161">
        <v>4</v>
      </c>
      <c r="W161">
        <v>5</v>
      </c>
      <c r="X161">
        <v>18</v>
      </c>
      <c r="Y161">
        <v>20</v>
      </c>
      <c r="Z161">
        <v>7</v>
      </c>
      <c r="AA161">
        <v>13</v>
      </c>
      <c r="AB161">
        <v>16</v>
      </c>
      <c r="AC161">
        <v>15</v>
      </c>
      <c r="AD161">
        <v>1</v>
      </c>
      <c r="AE161">
        <v>3</v>
      </c>
      <c r="AF161">
        <v>12</v>
      </c>
      <c r="AG161">
        <v>9</v>
      </c>
      <c r="AH161">
        <v>2</v>
      </c>
      <c r="AI161">
        <v>11</v>
      </c>
      <c r="AJ161">
        <v>8</v>
      </c>
      <c r="AK161">
        <v>6</v>
      </c>
      <c r="AL161">
        <v>19</v>
      </c>
      <c r="AM161">
        <v>14</v>
      </c>
      <c r="AN161">
        <v>10</v>
      </c>
      <c r="AO161">
        <v>17</v>
      </c>
      <c r="AT161">
        <f t="shared" si="40"/>
        <v>68</v>
      </c>
    </row>
    <row r="162" spans="1:46" x14ac:dyDescent="0.25">
      <c r="A162">
        <v>17</v>
      </c>
      <c r="B162" t="s">
        <v>379</v>
      </c>
      <c r="E162" t="s">
        <v>368</v>
      </c>
      <c r="K162">
        <f>Scores_and_Fixtures[[#This Row],[Wk]]</f>
        <v>17</v>
      </c>
      <c r="L162" t="str">
        <f>Scores_and_Fixtures[[#This Row],[Home]]</f>
        <v>Sassuolo</v>
      </c>
      <c r="M162">
        <f ca="1">IF(ISBLANK(Scores_and_Fixtures[[#This Row],[Home Score]])=FALSE,Scores_and_Fixtures[[#This Row],[Home Score]],_xlfn.BINOM.INV(10000,(VLOOKUP(L162,$AQ$3:$AS$22,2,FALSE)*VLOOKUP(O162,$AQ$3:$AS$22,3,FALSE)*($AS$1/2))/10000,RAND()))</f>
        <v>2</v>
      </c>
      <c r="N162">
        <f ca="1">IF(ISBLANK(Scores_and_Fixtures[[#This Row],[Away Score]])=FALSE,Scores_and_Fixtures[[#This Row],[Away Score]],_xlfn.BINOM.INV(10000,(VLOOKUP(O162,$AQ$3:$AS$22,2,FALSE)*VLOOKUP(L162,$AQ$3:$AS$22,3,FALSE)*($AS$1/2))/10000,RAND()))</f>
        <v>1</v>
      </c>
      <c r="O162" t="str">
        <f>Scores_and_Fixtures[[#This Row],[Away]]</f>
        <v>Genoa</v>
      </c>
      <c r="U162">
        <v>70</v>
      </c>
      <c r="V162">
        <v>4</v>
      </c>
      <c r="W162">
        <v>7</v>
      </c>
      <c r="X162">
        <v>15</v>
      </c>
      <c r="Y162">
        <v>20</v>
      </c>
      <c r="Z162">
        <v>8</v>
      </c>
      <c r="AA162">
        <v>13</v>
      </c>
      <c r="AB162">
        <v>12</v>
      </c>
      <c r="AC162">
        <v>18</v>
      </c>
      <c r="AD162">
        <v>1</v>
      </c>
      <c r="AE162">
        <v>2</v>
      </c>
      <c r="AF162">
        <v>11</v>
      </c>
      <c r="AG162">
        <v>14</v>
      </c>
      <c r="AH162">
        <v>3</v>
      </c>
      <c r="AI162">
        <v>10</v>
      </c>
      <c r="AJ162">
        <v>5</v>
      </c>
      <c r="AK162">
        <v>6</v>
      </c>
      <c r="AL162">
        <v>19</v>
      </c>
      <c r="AM162">
        <v>17</v>
      </c>
      <c r="AN162">
        <v>9</v>
      </c>
      <c r="AO162">
        <v>16</v>
      </c>
      <c r="AT162">
        <f t="shared" si="40"/>
        <v>69</v>
      </c>
    </row>
    <row r="163" spans="1:46" x14ac:dyDescent="0.25">
      <c r="A163">
        <v>17</v>
      </c>
      <c r="B163" t="s">
        <v>365</v>
      </c>
      <c r="E163" t="s">
        <v>372</v>
      </c>
      <c r="K163">
        <f>Scores_and_Fixtures[[#This Row],[Wk]]</f>
        <v>17</v>
      </c>
      <c r="L163" t="str">
        <f>Scores_and_Fixtures[[#This Row],[Home]]</f>
        <v>Empoli</v>
      </c>
      <c r="M163">
        <f ca="1">IF(ISBLANK(Scores_and_Fixtures[[#This Row],[Home Score]])=FALSE,Scores_and_Fixtures[[#This Row],[Home Score]],_xlfn.BINOM.INV(10000,(VLOOKUP(L163,$AQ$3:$AS$22,2,FALSE)*VLOOKUP(O163,$AQ$3:$AS$22,3,FALSE)*($AS$1/2))/10000,RAND()))</f>
        <v>0</v>
      </c>
      <c r="N163">
        <f ca="1">IF(ISBLANK(Scores_and_Fixtures[[#This Row],[Away Score]])=FALSE,Scores_and_Fixtures[[#This Row],[Away Score]],_xlfn.BINOM.INV(10000,(VLOOKUP(O163,$AQ$3:$AS$22,2,FALSE)*VLOOKUP(L163,$AQ$3:$AS$22,3,FALSE)*($AS$1/2))/10000,RAND()))</f>
        <v>0</v>
      </c>
      <c r="O163" t="str">
        <f>Scores_and_Fixtures[[#This Row],[Away]]</f>
        <v>Lazio</v>
      </c>
      <c r="U163">
        <v>71</v>
      </c>
      <c r="V163">
        <v>6</v>
      </c>
      <c r="W163">
        <v>4</v>
      </c>
      <c r="X163">
        <v>17</v>
      </c>
      <c r="Y163">
        <v>20</v>
      </c>
      <c r="Z163">
        <v>7</v>
      </c>
      <c r="AA163">
        <v>14</v>
      </c>
      <c r="AB163">
        <v>18</v>
      </c>
      <c r="AC163">
        <v>16</v>
      </c>
      <c r="AD163">
        <v>1</v>
      </c>
      <c r="AE163">
        <v>2</v>
      </c>
      <c r="AF163">
        <v>11</v>
      </c>
      <c r="AG163">
        <v>9</v>
      </c>
      <c r="AH163">
        <v>3</v>
      </c>
      <c r="AI163">
        <v>12</v>
      </c>
      <c r="AJ163">
        <v>5</v>
      </c>
      <c r="AK163">
        <v>8</v>
      </c>
      <c r="AL163">
        <v>19</v>
      </c>
      <c r="AM163">
        <v>10</v>
      </c>
      <c r="AN163">
        <v>13</v>
      </c>
      <c r="AO163">
        <v>15</v>
      </c>
      <c r="AT163">
        <f t="shared" si="40"/>
        <v>70</v>
      </c>
    </row>
    <row r="164" spans="1:46" x14ac:dyDescent="0.25">
      <c r="A164">
        <v>17</v>
      </c>
      <c r="B164" t="s">
        <v>375</v>
      </c>
      <c r="E164" t="s">
        <v>366</v>
      </c>
      <c r="K164">
        <f>Scores_and_Fixtures[[#This Row],[Wk]]</f>
        <v>17</v>
      </c>
      <c r="L164" t="str">
        <f>Scores_and_Fixtures[[#This Row],[Home]]</f>
        <v>Monza</v>
      </c>
      <c r="M164">
        <f ca="1">IF(ISBLANK(Scores_and_Fixtures[[#This Row],[Home Score]])=FALSE,Scores_and_Fixtures[[#This Row],[Home Score]],_xlfn.BINOM.INV(10000,(VLOOKUP(L164,$AQ$3:$AS$22,2,FALSE)*VLOOKUP(O164,$AQ$3:$AS$22,3,FALSE)*($AS$1/2))/10000,RAND()))</f>
        <v>1</v>
      </c>
      <c r="N164">
        <f ca="1">IF(ISBLANK(Scores_and_Fixtures[[#This Row],[Away Score]])=FALSE,Scores_and_Fixtures[[#This Row],[Away Score]],_xlfn.BINOM.INV(10000,(VLOOKUP(O164,$AQ$3:$AS$22,2,FALSE)*VLOOKUP(L164,$AQ$3:$AS$22,3,FALSE)*($AS$1/2))/10000,RAND()))</f>
        <v>3</v>
      </c>
      <c r="O164" t="str">
        <f>Scores_and_Fixtures[[#This Row],[Away]]</f>
        <v>Fiorentina</v>
      </c>
      <c r="U164">
        <v>72</v>
      </c>
      <c r="V164">
        <v>10</v>
      </c>
      <c r="W164">
        <v>5</v>
      </c>
      <c r="X164">
        <v>19</v>
      </c>
      <c r="Y164">
        <v>20</v>
      </c>
      <c r="Z164">
        <v>4</v>
      </c>
      <c r="AA164">
        <v>13</v>
      </c>
      <c r="AB164">
        <v>15</v>
      </c>
      <c r="AC164">
        <v>16</v>
      </c>
      <c r="AD164">
        <v>1</v>
      </c>
      <c r="AE164">
        <v>2</v>
      </c>
      <c r="AF164">
        <v>7</v>
      </c>
      <c r="AG164">
        <v>11</v>
      </c>
      <c r="AH164">
        <v>3</v>
      </c>
      <c r="AI164">
        <v>8</v>
      </c>
      <c r="AJ164">
        <v>9</v>
      </c>
      <c r="AK164">
        <v>6</v>
      </c>
      <c r="AL164">
        <v>17</v>
      </c>
      <c r="AM164">
        <v>14</v>
      </c>
      <c r="AN164">
        <v>12</v>
      </c>
      <c r="AO164">
        <v>18</v>
      </c>
      <c r="AT164">
        <f t="shared" si="40"/>
        <v>71</v>
      </c>
    </row>
    <row r="165" spans="1:46" x14ac:dyDescent="0.25">
      <c r="A165">
        <v>17</v>
      </c>
      <c r="B165" t="s">
        <v>378</v>
      </c>
      <c r="E165" t="s">
        <v>374</v>
      </c>
      <c r="K165">
        <f>Scores_and_Fixtures[[#This Row],[Wk]]</f>
        <v>17</v>
      </c>
      <c r="L165" t="str">
        <f>Scores_and_Fixtures[[#This Row],[Home]]</f>
        <v>Salernitana</v>
      </c>
      <c r="M165">
        <f ca="1">IF(ISBLANK(Scores_and_Fixtures[[#This Row],[Home Score]])=FALSE,Scores_and_Fixtures[[#This Row],[Home Score]],_xlfn.BINOM.INV(10000,(VLOOKUP(L165,$AQ$3:$AS$22,2,FALSE)*VLOOKUP(O165,$AQ$3:$AS$22,3,FALSE)*($AS$1/2))/10000,RAND()))</f>
        <v>1</v>
      </c>
      <c r="N165">
        <f ca="1">IF(ISBLANK(Scores_and_Fixtures[[#This Row],[Away Score]])=FALSE,Scores_and_Fixtures[[#This Row],[Away Score]],_xlfn.BINOM.INV(10000,(VLOOKUP(O165,$AQ$3:$AS$22,2,FALSE)*VLOOKUP(L165,$AQ$3:$AS$22,3,FALSE)*($AS$1/2))/10000,RAND()))</f>
        <v>3</v>
      </c>
      <c r="O165" t="str">
        <f>Scores_and_Fixtures[[#This Row],[Away]]</f>
        <v>Milan</v>
      </c>
      <c r="U165">
        <v>73</v>
      </c>
      <c r="V165">
        <v>6</v>
      </c>
      <c r="W165">
        <v>8</v>
      </c>
      <c r="X165">
        <v>18</v>
      </c>
      <c r="Y165">
        <v>19</v>
      </c>
      <c r="Z165">
        <v>5</v>
      </c>
      <c r="AA165">
        <v>9</v>
      </c>
      <c r="AB165">
        <v>15</v>
      </c>
      <c r="AC165">
        <v>17</v>
      </c>
      <c r="AD165">
        <v>1</v>
      </c>
      <c r="AE165">
        <v>3</v>
      </c>
      <c r="AF165">
        <v>10</v>
      </c>
      <c r="AG165">
        <v>14</v>
      </c>
      <c r="AH165">
        <v>2</v>
      </c>
      <c r="AI165">
        <v>12</v>
      </c>
      <c r="AJ165">
        <v>7</v>
      </c>
      <c r="AK165">
        <v>4</v>
      </c>
      <c r="AL165">
        <v>20</v>
      </c>
      <c r="AM165">
        <v>11</v>
      </c>
      <c r="AN165">
        <v>13</v>
      </c>
      <c r="AO165">
        <v>16</v>
      </c>
      <c r="AT165">
        <f t="shared" si="40"/>
        <v>72</v>
      </c>
    </row>
    <row r="166" spans="1:46" x14ac:dyDescent="0.25">
      <c r="A166">
        <v>17</v>
      </c>
      <c r="B166" t="s">
        <v>367</v>
      </c>
      <c r="E166" t="s">
        <v>371</v>
      </c>
      <c r="K166">
        <f>Scores_and_Fixtures[[#This Row],[Wk]]</f>
        <v>17</v>
      </c>
      <c r="L166" t="str">
        <f>Scores_and_Fixtures[[#This Row],[Home]]</f>
        <v>Frosinone</v>
      </c>
      <c r="M166">
        <f ca="1">IF(ISBLANK(Scores_and_Fixtures[[#This Row],[Home Score]])=FALSE,Scores_and_Fixtures[[#This Row],[Home Score]],_xlfn.BINOM.INV(10000,(VLOOKUP(L166,$AQ$3:$AS$22,2,FALSE)*VLOOKUP(O166,$AQ$3:$AS$22,3,FALSE)*($AS$1/2))/10000,RAND()))</f>
        <v>1</v>
      </c>
      <c r="N166">
        <f ca="1">IF(ISBLANK(Scores_and_Fixtures[[#This Row],[Away Score]])=FALSE,Scores_and_Fixtures[[#This Row],[Away Score]],_xlfn.BINOM.INV(10000,(VLOOKUP(O166,$AQ$3:$AS$22,2,FALSE)*VLOOKUP(L166,$AQ$3:$AS$22,3,FALSE)*($AS$1/2))/10000,RAND()))</f>
        <v>1</v>
      </c>
      <c r="O166" t="str">
        <f>Scores_and_Fixtures[[#This Row],[Away]]</f>
        <v>Juventus</v>
      </c>
      <c r="U166">
        <v>74</v>
      </c>
      <c r="V166">
        <v>7</v>
      </c>
      <c r="W166">
        <v>6</v>
      </c>
      <c r="X166">
        <v>17</v>
      </c>
      <c r="Y166">
        <v>20</v>
      </c>
      <c r="Z166">
        <v>4</v>
      </c>
      <c r="AA166">
        <v>10</v>
      </c>
      <c r="AB166">
        <v>15</v>
      </c>
      <c r="AC166">
        <v>16</v>
      </c>
      <c r="AD166">
        <v>1</v>
      </c>
      <c r="AE166">
        <v>3</v>
      </c>
      <c r="AF166">
        <v>11</v>
      </c>
      <c r="AG166">
        <v>13</v>
      </c>
      <c r="AH166">
        <v>2</v>
      </c>
      <c r="AI166">
        <v>8</v>
      </c>
      <c r="AJ166">
        <v>9</v>
      </c>
      <c r="AK166">
        <v>5</v>
      </c>
      <c r="AL166">
        <v>19</v>
      </c>
      <c r="AM166">
        <v>12</v>
      </c>
      <c r="AN166">
        <v>14</v>
      </c>
      <c r="AO166">
        <v>18</v>
      </c>
      <c r="AT166">
        <f t="shared" si="40"/>
        <v>73</v>
      </c>
    </row>
    <row r="167" spans="1:46" x14ac:dyDescent="0.25">
      <c r="A167">
        <v>17</v>
      </c>
      <c r="B167" t="s">
        <v>380</v>
      </c>
      <c r="E167" t="s">
        <v>381</v>
      </c>
      <c r="K167">
        <f>Scores_and_Fixtures[[#This Row],[Wk]]</f>
        <v>17</v>
      </c>
      <c r="L167" t="str">
        <f>Scores_and_Fixtures[[#This Row],[Home]]</f>
        <v>Torino</v>
      </c>
      <c r="M167">
        <f ca="1">IF(ISBLANK(Scores_and_Fixtures[[#This Row],[Home Score]])=FALSE,Scores_and_Fixtures[[#This Row],[Home Score]],_xlfn.BINOM.INV(10000,(VLOOKUP(L167,$AQ$3:$AS$22,2,FALSE)*VLOOKUP(O167,$AQ$3:$AS$22,3,FALSE)*($AS$1/2))/10000,RAND()))</f>
        <v>1</v>
      </c>
      <c r="N167">
        <f ca="1">IF(ISBLANK(Scores_and_Fixtures[[#This Row],[Away Score]])=FALSE,Scores_and_Fixtures[[#This Row],[Away Score]],_xlfn.BINOM.INV(10000,(VLOOKUP(O167,$AQ$3:$AS$22,2,FALSE)*VLOOKUP(L167,$AQ$3:$AS$22,3,FALSE)*($AS$1/2))/10000,RAND()))</f>
        <v>1</v>
      </c>
      <c r="O167" t="str">
        <f>Scores_and_Fixtures[[#This Row],[Away]]</f>
        <v>Udinese</v>
      </c>
      <c r="U167">
        <v>75</v>
      </c>
      <c r="V167">
        <v>6</v>
      </c>
      <c r="W167">
        <v>4</v>
      </c>
      <c r="X167">
        <v>17</v>
      </c>
      <c r="Y167">
        <v>20</v>
      </c>
      <c r="Z167">
        <v>5</v>
      </c>
      <c r="AA167">
        <v>12</v>
      </c>
      <c r="AB167">
        <v>15</v>
      </c>
      <c r="AC167">
        <v>16</v>
      </c>
      <c r="AD167">
        <v>1</v>
      </c>
      <c r="AE167">
        <v>2</v>
      </c>
      <c r="AF167">
        <v>13</v>
      </c>
      <c r="AG167">
        <v>7</v>
      </c>
      <c r="AH167">
        <v>3</v>
      </c>
      <c r="AI167">
        <v>11</v>
      </c>
      <c r="AJ167">
        <v>8</v>
      </c>
      <c r="AK167">
        <v>9</v>
      </c>
      <c r="AL167">
        <v>18</v>
      </c>
      <c r="AM167">
        <v>14</v>
      </c>
      <c r="AN167">
        <v>10</v>
      </c>
      <c r="AO167">
        <v>19</v>
      </c>
      <c r="AT167">
        <f t="shared" si="40"/>
        <v>74</v>
      </c>
    </row>
    <row r="168" spans="1:46" x14ac:dyDescent="0.25">
      <c r="A168">
        <v>17</v>
      </c>
      <c r="B168" t="s">
        <v>363</v>
      </c>
      <c r="E168" t="s">
        <v>362</v>
      </c>
      <c r="K168">
        <f>Scores_and_Fixtures[[#This Row],[Wk]]</f>
        <v>17</v>
      </c>
      <c r="L168" t="str">
        <f>Scores_and_Fixtures[[#This Row],[Home]]</f>
        <v>Bologna</v>
      </c>
      <c r="M168">
        <f ca="1">IF(ISBLANK(Scores_and_Fixtures[[#This Row],[Home Score]])=FALSE,Scores_and_Fixtures[[#This Row],[Home Score]],_xlfn.BINOM.INV(10000,(VLOOKUP(L168,$AQ$3:$AS$22,2,FALSE)*VLOOKUP(O168,$AQ$3:$AS$22,3,FALSE)*($AS$1/2))/10000,RAND()))</f>
        <v>2</v>
      </c>
      <c r="N168">
        <f ca="1">IF(ISBLANK(Scores_and_Fixtures[[#This Row],[Away Score]])=FALSE,Scores_and_Fixtures[[#This Row],[Away Score]],_xlfn.BINOM.INV(10000,(VLOOKUP(O168,$AQ$3:$AS$22,2,FALSE)*VLOOKUP(L168,$AQ$3:$AS$22,3,FALSE)*($AS$1/2))/10000,RAND()))</f>
        <v>0</v>
      </c>
      <c r="O168" t="str">
        <f>Scores_and_Fixtures[[#This Row],[Away]]</f>
        <v>Atalanta</v>
      </c>
      <c r="U168">
        <v>76</v>
      </c>
      <c r="V168">
        <v>6</v>
      </c>
      <c r="W168">
        <v>4</v>
      </c>
      <c r="X168">
        <v>14</v>
      </c>
      <c r="Y168">
        <v>18</v>
      </c>
      <c r="Z168">
        <v>8</v>
      </c>
      <c r="AA168">
        <v>13</v>
      </c>
      <c r="AB168">
        <v>16</v>
      </c>
      <c r="AC168">
        <v>17</v>
      </c>
      <c r="AD168">
        <v>1</v>
      </c>
      <c r="AE168">
        <v>2</v>
      </c>
      <c r="AF168">
        <v>10</v>
      </c>
      <c r="AG168">
        <v>11</v>
      </c>
      <c r="AH168">
        <v>3</v>
      </c>
      <c r="AI168">
        <v>9</v>
      </c>
      <c r="AJ168">
        <v>7</v>
      </c>
      <c r="AK168">
        <v>5</v>
      </c>
      <c r="AL168">
        <v>20</v>
      </c>
      <c r="AM168">
        <v>15</v>
      </c>
      <c r="AN168">
        <v>12</v>
      </c>
      <c r="AO168">
        <v>19</v>
      </c>
      <c r="AT168">
        <f t="shared" si="40"/>
        <v>75</v>
      </c>
    </row>
    <row r="169" spans="1:46" x14ac:dyDescent="0.25">
      <c r="A169">
        <v>17</v>
      </c>
      <c r="B169" t="s">
        <v>370</v>
      </c>
      <c r="E169" t="s">
        <v>373</v>
      </c>
      <c r="K169">
        <f>Scores_and_Fixtures[[#This Row],[Wk]]</f>
        <v>17</v>
      </c>
      <c r="L169" t="str">
        <f>Scores_and_Fixtures[[#This Row],[Home]]</f>
        <v>Inter</v>
      </c>
      <c r="M169">
        <f ca="1">IF(ISBLANK(Scores_and_Fixtures[[#This Row],[Home Score]])=FALSE,Scores_and_Fixtures[[#This Row],[Home Score]],_xlfn.BINOM.INV(10000,(VLOOKUP(L169,$AQ$3:$AS$22,2,FALSE)*VLOOKUP(O169,$AQ$3:$AS$22,3,FALSE)*($AS$1/2))/10000,RAND()))</f>
        <v>6</v>
      </c>
      <c r="N169">
        <f ca="1">IF(ISBLANK(Scores_and_Fixtures[[#This Row],[Away Score]])=FALSE,Scores_and_Fixtures[[#This Row],[Away Score]],_xlfn.BINOM.INV(10000,(VLOOKUP(O169,$AQ$3:$AS$22,2,FALSE)*VLOOKUP(L169,$AQ$3:$AS$22,3,FALSE)*($AS$1/2))/10000,RAND()))</f>
        <v>0</v>
      </c>
      <c r="O169" t="str">
        <f>Scores_and_Fixtures[[#This Row],[Away]]</f>
        <v>Lecce</v>
      </c>
      <c r="U169">
        <v>77</v>
      </c>
      <c r="V169">
        <v>6</v>
      </c>
      <c r="W169">
        <v>9</v>
      </c>
      <c r="X169">
        <v>16</v>
      </c>
      <c r="Y169">
        <v>20</v>
      </c>
      <c r="Z169">
        <v>4</v>
      </c>
      <c r="AA169">
        <v>10</v>
      </c>
      <c r="AB169">
        <v>13</v>
      </c>
      <c r="AC169">
        <v>19</v>
      </c>
      <c r="AD169">
        <v>1</v>
      </c>
      <c r="AE169">
        <v>2</v>
      </c>
      <c r="AF169">
        <v>11</v>
      </c>
      <c r="AG169">
        <v>12</v>
      </c>
      <c r="AH169">
        <v>3</v>
      </c>
      <c r="AI169">
        <v>8</v>
      </c>
      <c r="AJ169">
        <v>7</v>
      </c>
      <c r="AK169">
        <v>5</v>
      </c>
      <c r="AL169">
        <v>18</v>
      </c>
      <c r="AM169">
        <v>15</v>
      </c>
      <c r="AN169">
        <v>14</v>
      </c>
      <c r="AO169">
        <v>17</v>
      </c>
      <c r="AT169">
        <f t="shared" si="40"/>
        <v>76</v>
      </c>
    </row>
    <row r="170" spans="1:46" x14ac:dyDescent="0.25">
      <c r="A170">
        <v>17</v>
      </c>
      <c r="B170" t="s">
        <v>369</v>
      </c>
      <c r="E170" t="s">
        <v>364</v>
      </c>
      <c r="K170">
        <f>Scores_and_Fixtures[[#This Row],[Wk]]</f>
        <v>17</v>
      </c>
      <c r="L170" t="str">
        <f>Scores_and_Fixtures[[#This Row],[Home]]</f>
        <v>Hellas Verona</v>
      </c>
      <c r="M170">
        <f ca="1">IF(ISBLANK(Scores_and_Fixtures[[#This Row],[Home Score]])=FALSE,Scores_and_Fixtures[[#This Row],[Home Score]],_xlfn.BINOM.INV(10000,(VLOOKUP(L170,$AQ$3:$AS$22,2,FALSE)*VLOOKUP(O170,$AQ$3:$AS$22,3,FALSE)*($AS$1/2))/10000,RAND()))</f>
        <v>0</v>
      </c>
      <c r="N170">
        <f ca="1">IF(ISBLANK(Scores_and_Fixtures[[#This Row],[Away Score]])=FALSE,Scores_and_Fixtures[[#This Row],[Away Score]],_xlfn.BINOM.INV(10000,(VLOOKUP(O170,$AQ$3:$AS$22,2,FALSE)*VLOOKUP(L170,$AQ$3:$AS$22,3,FALSE)*($AS$1/2))/10000,RAND()))</f>
        <v>3</v>
      </c>
      <c r="O170" t="str">
        <f>Scores_and_Fixtures[[#This Row],[Away]]</f>
        <v>Cagliari</v>
      </c>
      <c r="U170">
        <v>78</v>
      </c>
      <c r="V170">
        <v>4</v>
      </c>
      <c r="W170">
        <v>5</v>
      </c>
      <c r="X170">
        <v>16</v>
      </c>
      <c r="Y170">
        <v>20</v>
      </c>
      <c r="Z170">
        <v>6</v>
      </c>
      <c r="AA170">
        <v>10</v>
      </c>
      <c r="AB170">
        <v>13</v>
      </c>
      <c r="AC170">
        <v>18</v>
      </c>
      <c r="AD170">
        <v>1</v>
      </c>
      <c r="AE170">
        <v>2</v>
      </c>
      <c r="AF170">
        <v>12</v>
      </c>
      <c r="AG170">
        <v>11</v>
      </c>
      <c r="AH170">
        <v>3</v>
      </c>
      <c r="AI170">
        <v>9</v>
      </c>
      <c r="AJ170">
        <v>7</v>
      </c>
      <c r="AK170">
        <v>8</v>
      </c>
      <c r="AL170">
        <v>19</v>
      </c>
      <c r="AM170">
        <v>15</v>
      </c>
      <c r="AN170">
        <v>14</v>
      </c>
      <c r="AO170">
        <v>17</v>
      </c>
      <c r="AT170">
        <f t="shared" si="40"/>
        <v>77</v>
      </c>
    </row>
    <row r="171" spans="1:46" x14ac:dyDescent="0.25">
      <c r="A171">
        <v>17</v>
      </c>
      <c r="B171" t="s">
        <v>377</v>
      </c>
      <c r="E171" t="s">
        <v>376</v>
      </c>
      <c r="K171">
        <f>Scores_and_Fixtures[[#This Row],[Wk]]</f>
        <v>17</v>
      </c>
      <c r="L171" t="str">
        <f>Scores_and_Fixtures[[#This Row],[Home]]</f>
        <v>Roma</v>
      </c>
      <c r="M171">
        <f ca="1">IF(ISBLANK(Scores_and_Fixtures[[#This Row],[Home Score]])=FALSE,Scores_and_Fixtures[[#This Row],[Home Score]],_xlfn.BINOM.INV(10000,(VLOOKUP(L171,$AQ$3:$AS$22,2,FALSE)*VLOOKUP(O171,$AQ$3:$AS$22,3,FALSE)*($AS$1/2))/10000,RAND()))</f>
        <v>0</v>
      </c>
      <c r="N171">
        <f ca="1">IF(ISBLANK(Scores_and_Fixtures[[#This Row],[Away Score]])=FALSE,Scores_and_Fixtures[[#This Row],[Away Score]],_xlfn.BINOM.INV(10000,(VLOOKUP(O171,$AQ$3:$AS$22,2,FALSE)*VLOOKUP(L171,$AQ$3:$AS$22,3,FALSE)*($AS$1/2))/10000,RAND()))</f>
        <v>2</v>
      </c>
      <c r="O171" t="str">
        <f>Scores_and_Fixtures[[#This Row],[Away]]</f>
        <v>Napoli</v>
      </c>
      <c r="U171">
        <v>79</v>
      </c>
      <c r="V171">
        <v>6</v>
      </c>
      <c r="W171">
        <v>10</v>
      </c>
      <c r="X171">
        <v>16</v>
      </c>
      <c r="Y171">
        <v>19</v>
      </c>
      <c r="Z171">
        <v>3</v>
      </c>
      <c r="AA171">
        <v>14</v>
      </c>
      <c r="AB171">
        <v>15</v>
      </c>
      <c r="AC171">
        <v>17</v>
      </c>
      <c r="AD171">
        <v>1</v>
      </c>
      <c r="AE171">
        <v>2</v>
      </c>
      <c r="AF171">
        <v>9</v>
      </c>
      <c r="AG171">
        <v>7</v>
      </c>
      <c r="AH171">
        <v>4</v>
      </c>
      <c r="AI171">
        <v>11</v>
      </c>
      <c r="AJ171">
        <v>5</v>
      </c>
      <c r="AK171">
        <v>8</v>
      </c>
      <c r="AL171">
        <v>20</v>
      </c>
      <c r="AM171">
        <v>13</v>
      </c>
      <c r="AN171">
        <v>12</v>
      </c>
      <c r="AO171">
        <v>18</v>
      </c>
      <c r="AT171">
        <f t="shared" si="40"/>
        <v>78</v>
      </c>
    </row>
    <row r="172" spans="1:46" x14ac:dyDescent="0.25">
      <c r="A172">
        <v>18</v>
      </c>
      <c r="B172" t="s">
        <v>376</v>
      </c>
      <c r="E172" t="s">
        <v>375</v>
      </c>
      <c r="K172">
        <f>Scores_and_Fixtures[[#This Row],[Wk]]</f>
        <v>18</v>
      </c>
      <c r="L172" t="str">
        <f>Scores_and_Fixtures[[#This Row],[Home]]</f>
        <v>Napoli</v>
      </c>
      <c r="M172">
        <f ca="1">IF(ISBLANK(Scores_and_Fixtures[[#This Row],[Home Score]])=FALSE,Scores_and_Fixtures[[#This Row],[Home Score]],_xlfn.BINOM.INV(10000,(VLOOKUP(L172,$AQ$3:$AS$22,2,FALSE)*VLOOKUP(O172,$AQ$3:$AS$22,3,FALSE)*($AS$1/2))/10000,RAND()))</f>
        <v>0</v>
      </c>
      <c r="N172">
        <f ca="1">IF(ISBLANK(Scores_and_Fixtures[[#This Row],[Away Score]])=FALSE,Scores_and_Fixtures[[#This Row],[Away Score]],_xlfn.BINOM.INV(10000,(VLOOKUP(O172,$AQ$3:$AS$22,2,FALSE)*VLOOKUP(L172,$AQ$3:$AS$22,3,FALSE)*($AS$1/2))/10000,RAND()))</f>
        <v>4</v>
      </c>
      <c r="O172" t="str">
        <f>Scores_and_Fixtures[[#This Row],[Away]]</f>
        <v>Monza</v>
      </c>
      <c r="U172">
        <v>80</v>
      </c>
      <c r="V172">
        <v>7</v>
      </c>
      <c r="W172">
        <v>2</v>
      </c>
      <c r="X172">
        <v>16</v>
      </c>
      <c r="Y172">
        <v>19</v>
      </c>
      <c r="Z172">
        <v>3</v>
      </c>
      <c r="AA172">
        <v>14</v>
      </c>
      <c r="AB172">
        <v>15</v>
      </c>
      <c r="AC172">
        <v>18</v>
      </c>
      <c r="AD172">
        <v>1</v>
      </c>
      <c r="AE172">
        <v>4</v>
      </c>
      <c r="AF172">
        <v>11</v>
      </c>
      <c r="AG172">
        <v>10</v>
      </c>
      <c r="AH172">
        <v>5</v>
      </c>
      <c r="AI172">
        <v>9</v>
      </c>
      <c r="AJ172">
        <v>6</v>
      </c>
      <c r="AK172">
        <v>8</v>
      </c>
      <c r="AL172">
        <v>20</v>
      </c>
      <c r="AM172">
        <v>13</v>
      </c>
      <c r="AN172" t="e">
        <v>#N/A</v>
      </c>
      <c r="AO172">
        <v>17</v>
      </c>
      <c r="AT172">
        <f t="shared" si="40"/>
        <v>79</v>
      </c>
    </row>
    <row r="173" spans="1:46" x14ac:dyDescent="0.25">
      <c r="A173">
        <v>18</v>
      </c>
      <c r="B173" t="s">
        <v>366</v>
      </c>
      <c r="E173" t="s">
        <v>380</v>
      </c>
      <c r="K173">
        <f>Scores_and_Fixtures[[#This Row],[Wk]]</f>
        <v>18</v>
      </c>
      <c r="L173" t="str">
        <f>Scores_and_Fixtures[[#This Row],[Home]]</f>
        <v>Fiorentina</v>
      </c>
      <c r="M173">
        <f ca="1">IF(ISBLANK(Scores_and_Fixtures[[#This Row],[Home Score]])=FALSE,Scores_and_Fixtures[[#This Row],[Home Score]],_xlfn.BINOM.INV(10000,(VLOOKUP(L173,$AQ$3:$AS$22,2,FALSE)*VLOOKUP(O173,$AQ$3:$AS$22,3,FALSE)*($AS$1/2))/10000,RAND()))</f>
        <v>4</v>
      </c>
      <c r="N173">
        <f ca="1">IF(ISBLANK(Scores_and_Fixtures[[#This Row],[Away Score]])=FALSE,Scores_and_Fixtures[[#This Row],[Away Score]],_xlfn.BINOM.INV(10000,(VLOOKUP(O173,$AQ$3:$AS$22,2,FALSE)*VLOOKUP(L173,$AQ$3:$AS$22,3,FALSE)*($AS$1/2))/10000,RAND()))</f>
        <v>1</v>
      </c>
      <c r="O173" t="str">
        <f>Scores_and_Fixtures[[#This Row],[Away]]</f>
        <v>Torino</v>
      </c>
      <c r="U173">
        <v>81</v>
      </c>
      <c r="V173">
        <v>8</v>
      </c>
      <c r="W173">
        <v>5</v>
      </c>
      <c r="X173">
        <v>16</v>
      </c>
      <c r="Y173">
        <v>19</v>
      </c>
      <c r="Z173">
        <v>6</v>
      </c>
      <c r="AA173">
        <v>14</v>
      </c>
      <c r="AB173">
        <v>15</v>
      </c>
      <c r="AC173">
        <v>18</v>
      </c>
      <c r="AD173">
        <v>1</v>
      </c>
      <c r="AE173">
        <v>2</v>
      </c>
      <c r="AF173">
        <v>13</v>
      </c>
      <c r="AG173">
        <v>12</v>
      </c>
      <c r="AH173">
        <v>3</v>
      </c>
      <c r="AI173">
        <v>9</v>
      </c>
      <c r="AJ173">
        <v>7</v>
      </c>
      <c r="AK173">
        <v>4</v>
      </c>
      <c r="AL173">
        <v>20</v>
      </c>
      <c r="AM173">
        <v>11</v>
      </c>
      <c r="AN173">
        <v>10</v>
      </c>
      <c r="AO173">
        <v>17</v>
      </c>
      <c r="AT173">
        <f t="shared" si="40"/>
        <v>80</v>
      </c>
    </row>
    <row r="174" spans="1:46" x14ac:dyDescent="0.25">
      <c r="A174">
        <v>18</v>
      </c>
      <c r="B174" t="s">
        <v>372</v>
      </c>
      <c r="E174" t="s">
        <v>367</v>
      </c>
      <c r="K174">
        <f>Scores_and_Fixtures[[#This Row],[Wk]]</f>
        <v>18</v>
      </c>
      <c r="L174" t="str">
        <f>Scores_and_Fixtures[[#This Row],[Home]]</f>
        <v>Lazio</v>
      </c>
      <c r="M174">
        <f ca="1">IF(ISBLANK(Scores_and_Fixtures[[#This Row],[Home Score]])=FALSE,Scores_and_Fixtures[[#This Row],[Home Score]],_xlfn.BINOM.INV(10000,(VLOOKUP(L174,$AQ$3:$AS$22,2,FALSE)*VLOOKUP(O174,$AQ$3:$AS$22,3,FALSE)*($AS$1/2))/10000,RAND()))</f>
        <v>0</v>
      </c>
      <c r="N174">
        <f ca="1">IF(ISBLANK(Scores_and_Fixtures[[#This Row],[Away Score]])=FALSE,Scores_and_Fixtures[[#This Row],[Away Score]],_xlfn.BINOM.INV(10000,(VLOOKUP(O174,$AQ$3:$AS$22,2,FALSE)*VLOOKUP(L174,$AQ$3:$AS$22,3,FALSE)*($AS$1/2))/10000,RAND()))</f>
        <v>2</v>
      </c>
      <c r="O174" t="str">
        <f>Scores_and_Fixtures[[#This Row],[Away]]</f>
        <v>Frosinone</v>
      </c>
      <c r="U174">
        <v>82</v>
      </c>
      <c r="V174">
        <v>6</v>
      </c>
      <c r="W174">
        <v>4</v>
      </c>
      <c r="X174">
        <v>19</v>
      </c>
      <c r="Y174">
        <v>18</v>
      </c>
      <c r="Z174">
        <v>5</v>
      </c>
      <c r="AA174">
        <v>14</v>
      </c>
      <c r="AB174">
        <v>15</v>
      </c>
      <c r="AC174">
        <v>16</v>
      </c>
      <c r="AD174">
        <v>1</v>
      </c>
      <c r="AE174">
        <v>2</v>
      </c>
      <c r="AF174">
        <v>11</v>
      </c>
      <c r="AG174">
        <v>9</v>
      </c>
      <c r="AH174">
        <v>3</v>
      </c>
      <c r="AI174">
        <v>10</v>
      </c>
      <c r="AJ174">
        <v>8</v>
      </c>
      <c r="AK174">
        <v>7</v>
      </c>
      <c r="AL174">
        <v>20</v>
      </c>
      <c r="AM174">
        <v>13</v>
      </c>
      <c r="AN174">
        <v>12</v>
      </c>
      <c r="AO174">
        <v>17</v>
      </c>
      <c r="AT174">
        <f t="shared" si="40"/>
        <v>81</v>
      </c>
    </row>
    <row r="175" spans="1:46" x14ac:dyDescent="0.25">
      <c r="A175">
        <v>18</v>
      </c>
      <c r="B175" t="s">
        <v>368</v>
      </c>
      <c r="E175" t="s">
        <v>370</v>
      </c>
      <c r="K175">
        <f>Scores_and_Fixtures[[#This Row],[Wk]]</f>
        <v>18</v>
      </c>
      <c r="L175" t="str">
        <f>Scores_and_Fixtures[[#This Row],[Home]]</f>
        <v>Genoa</v>
      </c>
      <c r="M175">
        <f ca="1">IF(ISBLANK(Scores_and_Fixtures[[#This Row],[Home Score]])=FALSE,Scores_and_Fixtures[[#This Row],[Home Score]],_xlfn.BINOM.INV(10000,(VLOOKUP(L175,$AQ$3:$AS$22,2,FALSE)*VLOOKUP(O175,$AQ$3:$AS$22,3,FALSE)*($AS$1/2))/10000,RAND()))</f>
        <v>0</v>
      </c>
      <c r="N175">
        <f ca="1">IF(ISBLANK(Scores_and_Fixtures[[#This Row],[Away Score]])=FALSE,Scores_and_Fixtures[[#This Row],[Away Score]],_xlfn.BINOM.INV(10000,(VLOOKUP(O175,$AQ$3:$AS$22,2,FALSE)*VLOOKUP(L175,$AQ$3:$AS$22,3,FALSE)*($AS$1/2))/10000,RAND()))</f>
        <v>4</v>
      </c>
      <c r="O175" t="str">
        <f>Scores_and_Fixtures[[#This Row],[Away]]</f>
        <v>Inter</v>
      </c>
      <c r="U175">
        <v>83</v>
      </c>
      <c r="V175">
        <v>6</v>
      </c>
      <c r="W175">
        <v>7</v>
      </c>
      <c r="X175">
        <v>16</v>
      </c>
      <c r="Y175">
        <v>20</v>
      </c>
      <c r="Z175">
        <v>4</v>
      </c>
      <c r="AA175">
        <v>11</v>
      </c>
      <c r="AB175">
        <v>14</v>
      </c>
      <c r="AC175">
        <v>17</v>
      </c>
      <c r="AD175">
        <v>1</v>
      </c>
      <c r="AE175">
        <v>2</v>
      </c>
      <c r="AF175">
        <v>13</v>
      </c>
      <c r="AG175">
        <v>9</v>
      </c>
      <c r="AH175">
        <v>3</v>
      </c>
      <c r="AI175">
        <v>10</v>
      </c>
      <c r="AJ175">
        <v>5</v>
      </c>
      <c r="AK175">
        <v>8</v>
      </c>
      <c r="AL175">
        <v>19</v>
      </c>
      <c r="AM175">
        <v>15</v>
      </c>
      <c r="AN175">
        <v>12</v>
      </c>
      <c r="AO175">
        <v>18</v>
      </c>
      <c r="AT175">
        <f t="shared" si="40"/>
        <v>82</v>
      </c>
    </row>
    <row r="176" spans="1:46" x14ac:dyDescent="0.25">
      <c r="A176">
        <v>18</v>
      </c>
      <c r="B176" t="s">
        <v>362</v>
      </c>
      <c r="E176" t="s">
        <v>373</v>
      </c>
      <c r="K176">
        <f>Scores_and_Fixtures[[#This Row],[Wk]]</f>
        <v>18</v>
      </c>
      <c r="L176" t="str">
        <f>Scores_and_Fixtures[[#This Row],[Home]]</f>
        <v>Atalanta</v>
      </c>
      <c r="M176">
        <f ca="1">IF(ISBLANK(Scores_and_Fixtures[[#This Row],[Home Score]])=FALSE,Scores_and_Fixtures[[#This Row],[Home Score]],_xlfn.BINOM.INV(10000,(VLOOKUP(L176,$AQ$3:$AS$22,2,FALSE)*VLOOKUP(O176,$AQ$3:$AS$22,3,FALSE)*($AS$1/2))/10000,RAND()))</f>
        <v>1</v>
      </c>
      <c r="N176">
        <f ca="1">IF(ISBLANK(Scores_and_Fixtures[[#This Row],[Away Score]])=FALSE,Scores_and_Fixtures[[#This Row],[Away Score]],_xlfn.BINOM.INV(10000,(VLOOKUP(O176,$AQ$3:$AS$22,2,FALSE)*VLOOKUP(L176,$AQ$3:$AS$22,3,FALSE)*($AS$1/2))/10000,RAND()))</f>
        <v>1</v>
      </c>
      <c r="O176" t="str">
        <f>Scores_and_Fixtures[[#This Row],[Away]]</f>
        <v>Lecce</v>
      </c>
      <c r="U176">
        <v>84</v>
      </c>
      <c r="V176">
        <v>10</v>
      </c>
      <c r="W176">
        <v>8</v>
      </c>
      <c r="X176">
        <v>15</v>
      </c>
      <c r="Y176">
        <v>18</v>
      </c>
      <c r="Z176">
        <v>5</v>
      </c>
      <c r="AA176">
        <v>14</v>
      </c>
      <c r="AB176">
        <v>13</v>
      </c>
      <c r="AC176">
        <v>17</v>
      </c>
      <c r="AD176">
        <v>1</v>
      </c>
      <c r="AE176">
        <v>2</v>
      </c>
      <c r="AF176">
        <v>12</v>
      </c>
      <c r="AG176">
        <v>7</v>
      </c>
      <c r="AH176">
        <v>3</v>
      </c>
      <c r="AI176">
        <v>9</v>
      </c>
      <c r="AJ176">
        <v>4</v>
      </c>
      <c r="AK176">
        <v>6</v>
      </c>
      <c r="AL176">
        <v>20</v>
      </c>
      <c r="AM176">
        <v>16</v>
      </c>
      <c r="AN176">
        <v>11</v>
      </c>
      <c r="AO176">
        <v>19</v>
      </c>
      <c r="AT176">
        <f t="shared" si="40"/>
        <v>83</v>
      </c>
    </row>
    <row r="177" spans="1:46" x14ac:dyDescent="0.25">
      <c r="A177">
        <v>18</v>
      </c>
      <c r="B177" t="s">
        <v>381</v>
      </c>
      <c r="E177" t="s">
        <v>363</v>
      </c>
      <c r="K177">
        <f>Scores_and_Fixtures[[#This Row],[Wk]]</f>
        <v>18</v>
      </c>
      <c r="L177" t="str">
        <f>Scores_and_Fixtures[[#This Row],[Home]]</f>
        <v>Udinese</v>
      </c>
      <c r="M177">
        <f ca="1">IF(ISBLANK(Scores_and_Fixtures[[#This Row],[Home Score]])=FALSE,Scores_and_Fixtures[[#This Row],[Home Score]],_xlfn.BINOM.INV(10000,(VLOOKUP(L177,$AQ$3:$AS$22,2,FALSE)*VLOOKUP(O177,$AQ$3:$AS$22,3,FALSE)*($AS$1/2))/10000,RAND()))</f>
        <v>1</v>
      </c>
      <c r="N177">
        <f ca="1">IF(ISBLANK(Scores_and_Fixtures[[#This Row],[Away Score]])=FALSE,Scores_and_Fixtures[[#This Row],[Away Score]],_xlfn.BINOM.INV(10000,(VLOOKUP(O177,$AQ$3:$AS$22,2,FALSE)*VLOOKUP(L177,$AQ$3:$AS$22,3,FALSE)*($AS$1/2))/10000,RAND()))</f>
        <v>2</v>
      </c>
      <c r="O177" t="str">
        <f>Scores_and_Fixtures[[#This Row],[Away]]</f>
        <v>Bologna</v>
      </c>
      <c r="U177">
        <v>85</v>
      </c>
      <c r="V177">
        <v>6</v>
      </c>
      <c r="W177">
        <v>4</v>
      </c>
      <c r="X177">
        <v>16</v>
      </c>
      <c r="Y177">
        <v>19</v>
      </c>
      <c r="Z177">
        <v>5</v>
      </c>
      <c r="AA177">
        <v>11</v>
      </c>
      <c r="AB177">
        <v>14</v>
      </c>
      <c r="AC177">
        <v>17</v>
      </c>
      <c r="AD177">
        <v>1</v>
      </c>
      <c r="AE177">
        <v>2</v>
      </c>
      <c r="AF177">
        <v>12</v>
      </c>
      <c r="AG177">
        <v>10</v>
      </c>
      <c r="AH177">
        <v>3</v>
      </c>
      <c r="AI177">
        <v>13</v>
      </c>
      <c r="AJ177">
        <v>7</v>
      </c>
      <c r="AK177">
        <v>8</v>
      </c>
      <c r="AL177">
        <v>20</v>
      </c>
      <c r="AM177">
        <v>15</v>
      </c>
      <c r="AN177">
        <v>9</v>
      </c>
      <c r="AO177">
        <v>18</v>
      </c>
      <c r="AT177">
        <f t="shared" si="40"/>
        <v>84</v>
      </c>
    </row>
    <row r="178" spans="1:46" x14ac:dyDescent="0.25">
      <c r="A178">
        <v>18</v>
      </c>
      <c r="B178" t="s">
        <v>364</v>
      </c>
      <c r="E178" t="s">
        <v>365</v>
      </c>
      <c r="K178">
        <f>Scores_and_Fixtures[[#This Row],[Wk]]</f>
        <v>18</v>
      </c>
      <c r="L178" t="str">
        <f>Scores_and_Fixtures[[#This Row],[Home]]</f>
        <v>Cagliari</v>
      </c>
      <c r="M178">
        <f ca="1">IF(ISBLANK(Scores_and_Fixtures[[#This Row],[Home Score]])=FALSE,Scores_and_Fixtures[[#This Row],[Home Score]],_xlfn.BINOM.INV(10000,(VLOOKUP(L178,$AQ$3:$AS$22,2,FALSE)*VLOOKUP(O178,$AQ$3:$AS$22,3,FALSE)*($AS$1/2))/10000,RAND()))</f>
        <v>1</v>
      </c>
      <c r="N178">
        <f ca="1">IF(ISBLANK(Scores_and_Fixtures[[#This Row],[Away Score]])=FALSE,Scores_and_Fixtures[[#This Row],[Away Score]],_xlfn.BINOM.INV(10000,(VLOOKUP(O178,$AQ$3:$AS$22,2,FALSE)*VLOOKUP(L178,$AQ$3:$AS$22,3,FALSE)*($AS$1/2))/10000,RAND()))</f>
        <v>0</v>
      </c>
      <c r="O178" t="str">
        <f>Scores_and_Fixtures[[#This Row],[Away]]</f>
        <v>Empoli</v>
      </c>
      <c r="U178">
        <v>86</v>
      </c>
      <c r="V178">
        <v>7</v>
      </c>
      <c r="W178">
        <v>5</v>
      </c>
      <c r="X178">
        <v>17</v>
      </c>
      <c r="Y178">
        <v>20</v>
      </c>
      <c r="Z178">
        <v>4</v>
      </c>
      <c r="AA178">
        <v>15</v>
      </c>
      <c r="AB178">
        <v>13</v>
      </c>
      <c r="AC178">
        <v>16</v>
      </c>
      <c r="AD178">
        <v>1</v>
      </c>
      <c r="AE178">
        <v>2</v>
      </c>
      <c r="AF178">
        <v>11</v>
      </c>
      <c r="AG178">
        <v>14</v>
      </c>
      <c r="AH178">
        <v>3</v>
      </c>
      <c r="AI178">
        <v>9</v>
      </c>
      <c r="AJ178">
        <v>6</v>
      </c>
      <c r="AK178">
        <v>8</v>
      </c>
      <c r="AL178">
        <v>19</v>
      </c>
      <c r="AM178">
        <v>12</v>
      </c>
      <c r="AN178">
        <v>10</v>
      </c>
      <c r="AO178">
        <v>18</v>
      </c>
      <c r="AT178">
        <f t="shared" si="40"/>
        <v>85</v>
      </c>
    </row>
    <row r="179" spans="1:46" x14ac:dyDescent="0.25">
      <c r="A179">
        <v>18</v>
      </c>
      <c r="B179" t="s">
        <v>374</v>
      </c>
      <c r="E179" t="s">
        <v>379</v>
      </c>
      <c r="K179">
        <f>Scores_and_Fixtures[[#This Row],[Wk]]</f>
        <v>18</v>
      </c>
      <c r="L179" t="str">
        <f>Scores_and_Fixtures[[#This Row],[Home]]</f>
        <v>Milan</v>
      </c>
      <c r="M179">
        <f ca="1">IF(ISBLANK(Scores_and_Fixtures[[#This Row],[Home Score]])=FALSE,Scores_and_Fixtures[[#This Row],[Home Score]],_xlfn.BINOM.INV(10000,(VLOOKUP(L179,$AQ$3:$AS$22,2,FALSE)*VLOOKUP(O179,$AQ$3:$AS$22,3,FALSE)*($AS$1/2))/10000,RAND()))</f>
        <v>7</v>
      </c>
      <c r="N179">
        <f ca="1">IF(ISBLANK(Scores_and_Fixtures[[#This Row],[Away Score]])=FALSE,Scores_and_Fixtures[[#This Row],[Away Score]],_xlfn.BINOM.INV(10000,(VLOOKUP(O179,$AQ$3:$AS$22,2,FALSE)*VLOOKUP(L179,$AQ$3:$AS$22,3,FALSE)*($AS$1/2))/10000,RAND()))</f>
        <v>0</v>
      </c>
      <c r="O179" t="str">
        <f>Scores_and_Fixtures[[#This Row],[Away]]</f>
        <v>Sassuolo</v>
      </c>
      <c r="U179">
        <v>87</v>
      </c>
      <c r="V179">
        <v>8</v>
      </c>
      <c r="W179">
        <v>5</v>
      </c>
      <c r="X179">
        <v>17</v>
      </c>
      <c r="Y179">
        <v>19</v>
      </c>
      <c r="Z179">
        <v>4</v>
      </c>
      <c r="AA179">
        <v>15</v>
      </c>
      <c r="AB179">
        <v>11</v>
      </c>
      <c r="AC179">
        <v>16</v>
      </c>
      <c r="AD179">
        <v>1</v>
      </c>
      <c r="AE179">
        <v>2</v>
      </c>
      <c r="AF179">
        <v>10</v>
      </c>
      <c r="AG179">
        <v>12</v>
      </c>
      <c r="AH179">
        <v>3</v>
      </c>
      <c r="AI179">
        <v>13</v>
      </c>
      <c r="AJ179">
        <v>7</v>
      </c>
      <c r="AK179">
        <v>6</v>
      </c>
      <c r="AL179">
        <v>18</v>
      </c>
      <c r="AM179">
        <v>14</v>
      </c>
      <c r="AN179">
        <v>9</v>
      </c>
      <c r="AO179">
        <v>20</v>
      </c>
      <c r="AT179">
        <f t="shared" si="40"/>
        <v>86</v>
      </c>
    </row>
    <row r="180" spans="1:46" x14ac:dyDescent="0.25">
      <c r="A180">
        <v>18</v>
      </c>
      <c r="B180" t="s">
        <v>369</v>
      </c>
      <c r="E180" t="s">
        <v>378</v>
      </c>
      <c r="K180">
        <f>Scores_and_Fixtures[[#This Row],[Wk]]</f>
        <v>18</v>
      </c>
      <c r="L180" t="str">
        <f>Scores_and_Fixtures[[#This Row],[Home]]</f>
        <v>Hellas Verona</v>
      </c>
      <c r="M180">
        <f ca="1">IF(ISBLANK(Scores_and_Fixtures[[#This Row],[Home Score]])=FALSE,Scores_and_Fixtures[[#This Row],[Home Score]],_xlfn.BINOM.INV(10000,(VLOOKUP(L180,$AQ$3:$AS$22,2,FALSE)*VLOOKUP(O180,$AQ$3:$AS$22,3,FALSE)*($AS$1/2))/10000,RAND()))</f>
        <v>0</v>
      </c>
      <c r="N180">
        <f ca="1">IF(ISBLANK(Scores_and_Fixtures[[#This Row],[Away Score]])=FALSE,Scores_and_Fixtures[[#This Row],[Away Score]],_xlfn.BINOM.INV(10000,(VLOOKUP(O180,$AQ$3:$AS$22,2,FALSE)*VLOOKUP(L180,$AQ$3:$AS$22,3,FALSE)*($AS$1/2))/10000,RAND()))</f>
        <v>0</v>
      </c>
      <c r="O180" t="str">
        <f>Scores_and_Fixtures[[#This Row],[Away]]</f>
        <v>Salernitana</v>
      </c>
      <c r="U180">
        <v>88</v>
      </c>
      <c r="V180">
        <v>6</v>
      </c>
      <c r="W180">
        <v>4</v>
      </c>
      <c r="X180">
        <v>18</v>
      </c>
      <c r="Y180">
        <v>20</v>
      </c>
      <c r="Z180">
        <v>5</v>
      </c>
      <c r="AA180">
        <v>14</v>
      </c>
      <c r="AB180">
        <v>16</v>
      </c>
      <c r="AC180">
        <v>13</v>
      </c>
      <c r="AD180">
        <v>1</v>
      </c>
      <c r="AE180">
        <v>2</v>
      </c>
      <c r="AF180">
        <v>12</v>
      </c>
      <c r="AG180">
        <v>10</v>
      </c>
      <c r="AH180">
        <v>3</v>
      </c>
      <c r="AI180">
        <v>9</v>
      </c>
      <c r="AJ180">
        <v>8</v>
      </c>
      <c r="AK180">
        <v>7</v>
      </c>
      <c r="AL180">
        <v>19</v>
      </c>
      <c r="AM180">
        <v>15</v>
      </c>
      <c r="AN180">
        <v>11</v>
      </c>
      <c r="AO180">
        <v>17</v>
      </c>
      <c r="AT180">
        <f t="shared" si="40"/>
        <v>87</v>
      </c>
    </row>
    <row r="181" spans="1:46" x14ac:dyDescent="0.25">
      <c r="A181">
        <v>18</v>
      </c>
      <c r="B181" t="s">
        <v>371</v>
      </c>
      <c r="E181" t="s">
        <v>377</v>
      </c>
      <c r="K181">
        <f>Scores_and_Fixtures[[#This Row],[Wk]]</f>
        <v>18</v>
      </c>
      <c r="L181" t="str">
        <f>Scores_and_Fixtures[[#This Row],[Home]]</f>
        <v>Juventus</v>
      </c>
      <c r="M181">
        <f ca="1">IF(ISBLANK(Scores_and_Fixtures[[#This Row],[Home Score]])=FALSE,Scores_and_Fixtures[[#This Row],[Home Score]],_xlfn.BINOM.INV(10000,(VLOOKUP(L181,$AQ$3:$AS$22,2,FALSE)*VLOOKUP(O181,$AQ$3:$AS$22,3,FALSE)*($AS$1/2))/10000,RAND()))</f>
        <v>2</v>
      </c>
      <c r="N181">
        <f ca="1">IF(ISBLANK(Scores_and_Fixtures[[#This Row],[Away Score]])=FALSE,Scores_and_Fixtures[[#This Row],[Away Score]],_xlfn.BINOM.INV(10000,(VLOOKUP(O181,$AQ$3:$AS$22,2,FALSE)*VLOOKUP(L181,$AQ$3:$AS$22,3,FALSE)*($AS$1/2))/10000,RAND()))</f>
        <v>1</v>
      </c>
      <c r="O181" t="str">
        <f>Scores_and_Fixtures[[#This Row],[Away]]</f>
        <v>Roma</v>
      </c>
      <c r="U181">
        <v>89</v>
      </c>
      <c r="V181">
        <v>9</v>
      </c>
      <c r="W181">
        <v>6</v>
      </c>
      <c r="X181">
        <v>15</v>
      </c>
      <c r="Y181">
        <v>20</v>
      </c>
      <c r="Z181">
        <v>4</v>
      </c>
      <c r="AA181">
        <v>13</v>
      </c>
      <c r="AB181">
        <v>14</v>
      </c>
      <c r="AC181">
        <v>16</v>
      </c>
      <c r="AD181">
        <v>1</v>
      </c>
      <c r="AE181">
        <v>2</v>
      </c>
      <c r="AF181">
        <v>11</v>
      </c>
      <c r="AG181">
        <v>10</v>
      </c>
      <c r="AH181">
        <v>3</v>
      </c>
      <c r="AI181">
        <v>8</v>
      </c>
      <c r="AJ181">
        <v>7</v>
      </c>
      <c r="AK181">
        <v>5</v>
      </c>
      <c r="AL181">
        <v>18</v>
      </c>
      <c r="AM181">
        <v>17</v>
      </c>
      <c r="AN181">
        <v>12</v>
      </c>
      <c r="AO181">
        <v>19</v>
      </c>
      <c r="AT181">
        <f t="shared" si="40"/>
        <v>88</v>
      </c>
    </row>
    <row r="182" spans="1:46" x14ac:dyDescent="0.25">
      <c r="A182">
        <v>19</v>
      </c>
      <c r="B182" t="s">
        <v>363</v>
      </c>
      <c r="E182" t="s">
        <v>368</v>
      </c>
      <c r="K182">
        <f>Scores_and_Fixtures[[#This Row],[Wk]]</f>
        <v>19</v>
      </c>
      <c r="L182" t="str">
        <f>Scores_and_Fixtures[[#This Row],[Home]]</f>
        <v>Bologna</v>
      </c>
      <c r="M182">
        <f ca="1">IF(ISBLANK(Scores_and_Fixtures[[#This Row],[Home Score]])=FALSE,Scores_and_Fixtures[[#This Row],[Home Score]],_xlfn.BINOM.INV(10000,(VLOOKUP(L182,$AQ$3:$AS$22,2,FALSE)*VLOOKUP(O182,$AQ$3:$AS$22,3,FALSE)*($AS$1/2))/10000,RAND()))</f>
        <v>1</v>
      </c>
      <c r="N182">
        <f ca="1">IF(ISBLANK(Scores_and_Fixtures[[#This Row],[Away Score]])=FALSE,Scores_and_Fixtures[[#This Row],[Away Score]],_xlfn.BINOM.INV(10000,(VLOOKUP(O182,$AQ$3:$AS$22,2,FALSE)*VLOOKUP(L182,$AQ$3:$AS$22,3,FALSE)*($AS$1/2))/10000,RAND()))</f>
        <v>0</v>
      </c>
      <c r="O182" t="str">
        <f>Scores_and_Fixtures[[#This Row],[Away]]</f>
        <v>Genoa</v>
      </c>
      <c r="U182">
        <v>90</v>
      </c>
      <c r="V182">
        <v>7</v>
      </c>
      <c r="W182">
        <v>5</v>
      </c>
      <c r="X182">
        <v>18</v>
      </c>
      <c r="Y182">
        <v>20</v>
      </c>
      <c r="Z182">
        <v>8</v>
      </c>
      <c r="AA182">
        <v>13</v>
      </c>
      <c r="AB182">
        <v>15</v>
      </c>
      <c r="AC182">
        <v>17</v>
      </c>
      <c r="AD182">
        <v>1</v>
      </c>
      <c r="AE182">
        <v>2</v>
      </c>
      <c r="AF182">
        <v>12</v>
      </c>
      <c r="AG182">
        <v>10</v>
      </c>
      <c r="AH182">
        <v>3</v>
      </c>
      <c r="AI182">
        <v>9</v>
      </c>
      <c r="AJ182">
        <v>6</v>
      </c>
      <c r="AK182">
        <v>4</v>
      </c>
      <c r="AL182">
        <v>19</v>
      </c>
      <c r="AM182">
        <v>14</v>
      </c>
      <c r="AN182">
        <v>11</v>
      </c>
      <c r="AO182">
        <v>16</v>
      </c>
      <c r="AT182">
        <f t="shared" si="40"/>
        <v>89</v>
      </c>
    </row>
    <row r="183" spans="1:46" x14ac:dyDescent="0.25">
      <c r="A183">
        <v>19</v>
      </c>
      <c r="B183" t="s">
        <v>370</v>
      </c>
      <c r="E183" t="s">
        <v>369</v>
      </c>
      <c r="K183">
        <f>Scores_and_Fixtures[[#This Row],[Wk]]</f>
        <v>19</v>
      </c>
      <c r="L183" t="str">
        <f>Scores_and_Fixtures[[#This Row],[Home]]</f>
        <v>Inter</v>
      </c>
      <c r="M183">
        <f ca="1">IF(ISBLANK(Scores_and_Fixtures[[#This Row],[Home Score]])=FALSE,Scores_and_Fixtures[[#This Row],[Home Score]],_xlfn.BINOM.INV(10000,(VLOOKUP(L183,$AQ$3:$AS$22,2,FALSE)*VLOOKUP(O183,$AQ$3:$AS$22,3,FALSE)*($AS$1/2))/10000,RAND()))</f>
        <v>2</v>
      </c>
      <c r="N183">
        <f ca="1">IF(ISBLANK(Scores_and_Fixtures[[#This Row],[Away Score]])=FALSE,Scores_and_Fixtures[[#This Row],[Away Score]],_xlfn.BINOM.INV(10000,(VLOOKUP(O183,$AQ$3:$AS$22,2,FALSE)*VLOOKUP(L183,$AQ$3:$AS$22,3,FALSE)*($AS$1/2))/10000,RAND()))</f>
        <v>0</v>
      </c>
      <c r="O183" t="str">
        <f>Scores_and_Fixtures[[#This Row],[Away]]</f>
        <v>Hellas Verona</v>
      </c>
      <c r="U183">
        <v>91</v>
      </c>
      <c r="V183">
        <v>8</v>
      </c>
      <c r="W183">
        <v>4</v>
      </c>
      <c r="X183">
        <v>15</v>
      </c>
      <c r="Y183">
        <v>20</v>
      </c>
      <c r="Z183">
        <v>6</v>
      </c>
      <c r="AA183">
        <v>11</v>
      </c>
      <c r="AB183">
        <v>16</v>
      </c>
      <c r="AC183">
        <v>18</v>
      </c>
      <c r="AD183">
        <v>1</v>
      </c>
      <c r="AE183">
        <v>2</v>
      </c>
      <c r="AF183">
        <v>13</v>
      </c>
      <c r="AG183">
        <v>10</v>
      </c>
      <c r="AH183">
        <v>3</v>
      </c>
      <c r="AI183">
        <v>9</v>
      </c>
      <c r="AJ183">
        <v>5</v>
      </c>
      <c r="AK183">
        <v>7</v>
      </c>
      <c r="AL183">
        <v>19</v>
      </c>
      <c r="AM183">
        <v>14</v>
      </c>
      <c r="AN183">
        <v>12</v>
      </c>
      <c r="AO183">
        <v>17</v>
      </c>
      <c r="AT183">
        <f t="shared" si="40"/>
        <v>90</v>
      </c>
    </row>
    <row r="184" spans="1:46" x14ac:dyDescent="0.25">
      <c r="A184">
        <v>19</v>
      </c>
      <c r="B184" t="s">
        <v>367</v>
      </c>
      <c r="E184" t="s">
        <v>375</v>
      </c>
      <c r="K184">
        <f>Scores_and_Fixtures[[#This Row],[Wk]]</f>
        <v>19</v>
      </c>
      <c r="L184" t="str">
        <f>Scores_and_Fixtures[[#This Row],[Home]]</f>
        <v>Frosinone</v>
      </c>
      <c r="M184">
        <f ca="1">IF(ISBLANK(Scores_and_Fixtures[[#This Row],[Home Score]])=FALSE,Scores_and_Fixtures[[#This Row],[Home Score]],_xlfn.BINOM.INV(10000,(VLOOKUP(L184,$AQ$3:$AS$22,2,FALSE)*VLOOKUP(O184,$AQ$3:$AS$22,3,FALSE)*($AS$1/2))/10000,RAND()))</f>
        <v>3</v>
      </c>
      <c r="N184">
        <f ca="1">IF(ISBLANK(Scores_and_Fixtures[[#This Row],[Away Score]])=FALSE,Scores_and_Fixtures[[#This Row],[Away Score]],_xlfn.BINOM.INV(10000,(VLOOKUP(O184,$AQ$3:$AS$22,2,FALSE)*VLOOKUP(L184,$AQ$3:$AS$22,3,FALSE)*($AS$1/2))/10000,RAND()))</f>
        <v>0</v>
      </c>
      <c r="O184" t="str">
        <f>Scores_and_Fixtures[[#This Row],[Away]]</f>
        <v>Monza</v>
      </c>
      <c r="U184">
        <v>92</v>
      </c>
      <c r="V184">
        <v>7</v>
      </c>
      <c r="W184">
        <v>6</v>
      </c>
      <c r="X184">
        <v>17</v>
      </c>
      <c r="Y184">
        <v>20</v>
      </c>
      <c r="Z184">
        <v>5</v>
      </c>
      <c r="AA184">
        <v>10</v>
      </c>
      <c r="AB184">
        <v>15</v>
      </c>
      <c r="AC184">
        <v>16</v>
      </c>
      <c r="AD184">
        <v>1</v>
      </c>
      <c r="AE184">
        <v>2</v>
      </c>
      <c r="AF184">
        <v>12</v>
      </c>
      <c r="AG184">
        <v>13</v>
      </c>
      <c r="AH184">
        <v>3</v>
      </c>
      <c r="AI184">
        <v>11</v>
      </c>
      <c r="AJ184">
        <v>4</v>
      </c>
      <c r="AK184">
        <v>8</v>
      </c>
      <c r="AL184">
        <v>19</v>
      </c>
      <c r="AM184">
        <v>14</v>
      </c>
      <c r="AN184">
        <v>9</v>
      </c>
      <c r="AO184">
        <v>18</v>
      </c>
      <c r="AT184">
        <f t="shared" si="40"/>
        <v>91</v>
      </c>
    </row>
    <row r="185" spans="1:46" x14ac:dyDescent="0.25">
      <c r="A185">
        <v>19</v>
      </c>
      <c r="B185" t="s">
        <v>373</v>
      </c>
      <c r="E185" t="s">
        <v>364</v>
      </c>
      <c r="K185">
        <f>Scores_and_Fixtures[[#This Row],[Wk]]</f>
        <v>19</v>
      </c>
      <c r="L185" t="str">
        <f>Scores_and_Fixtures[[#This Row],[Home]]</f>
        <v>Lecce</v>
      </c>
      <c r="M185">
        <f ca="1">IF(ISBLANK(Scores_and_Fixtures[[#This Row],[Home Score]])=FALSE,Scores_and_Fixtures[[#This Row],[Home Score]],_xlfn.BINOM.INV(10000,(VLOOKUP(L185,$AQ$3:$AS$22,2,FALSE)*VLOOKUP(O185,$AQ$3:$AS$22,3,FALSE)*($AS$1/2))/10000,RAND()))</f>
        <v>1</v>
      </c>
      <c r="N185">
        <f ca="1">IF(ISBLANK(Scores_and_Fixtures[[#This Row],[Away Score]])=FALSE,Scores_and_Fixtures[[#This Row],[Away Score]],_xlfn.BINOM.INV(10000,(VLOOKUP(O185,$AQ$3:$AS$22,2,FALSE)*VLOOKUP(L185,$AQ$3:$AS$22,3,FALSE)*($AS$1/2))/10000,RAND()))</f>
        <v>3</v>
      </c>
      <c r="O185" t="str">
        <f>Scores_and_Fixtures[[#This Row],[Away]]</f>
        <v>Cagliari</v>
      </c>
      <c r="U185">
        <v>93</v>
      </c>
      <c r="V185">
        <v>6</v>
      </c>
      <c r="W185">
        <v>5</v>
      </c>
      <c r="X185">
        <v>18</v>
      </c>
      <c r="Y185">
        <v>20</v>
      </c>
      <c r="Z185">
        <v>4</v>
      </c>
      <c r="AA185">
        <v>15</v>
      </c>
      <c r="AB185">
        <v>14</v>
      </c>
      <c r="AC185">
        <v>16</v>
      </c>
      <c r="AD185">
        <v>1</v>
      </c>
      <c r="AE185">
        <v>3</v>
      </c>
      <c r="AF185">
        <v>13</v>
      </c>
      <c r="AG185">
        <v>9</v>
      </c>
      <c r="AH185">
        <v>2</v>
      </c>
      <c r="AI185">
        <v>10</v>
      </c>
      <c r="AJ185">
        <v>8</v>
      </c>
      <c r="AK185">
        <v>7</v>
      </c>
      <c r="AL185">
        <v>17</v>
      </c>
      <c r="AM185">
        <v>12</v>
      </c>
      <c r="AN185">
        <v>11</v>
      </c>
      <c r="AO185">
        <v>19</v>
      </c>
      <c r="AT185">
        <f t="shared" si="40"/>
        <v>92</v>
      </c>
    </row>
    <row r="186" spans="1:46" x14ac:dyDescent="0.25">
      <c r="A186">
        <v>19</v>
      </c>
      <c r="B186" t="s">
        <v>379</v>
      </c>
      <c r="E186" t="s">
        <v>366</v>
      </c>
      <c r="K186">
        <f>Scores_and_Fixtures[[#This Row],[Wk]]</f>
        <v>19</v>
      </c>
      <c r="L186" t="str">
        <f>Scores_and_Fixtures[[#This Row],[Home]]</f>
        <v>Sassuolo</v>
      </c>
      <c r="M186">
        <f ca="1">IF(ISBLANK(Scores_and_Fixtures[[#This Row],[Home Score]])=FALSE,Scores_and_Fixtures[[#This Row],[Home Score]],_xlfn.BINOM.INV(10000,(VLOOKUP(L186,$AQ$3:$AS$22,2,FALSE)*VLOOKUP(O186,$AQ$3:$AS$22,3,FALSE)*($AS$1/2))/10000,RAND()))</f>
        <v>1</v>
      </c>
      <c r="N186">
        <f ca="1">IF(ISBLANK(Scores_and_Fixtures[[#This Row],[Away Score]])=FALSE,Scores_and_Fixtures[[#This Row],[Away Score]],_xlfn.BINOM.INV(10000,(VLOOKUP(O186,$AQ$3:$AS$22,2,FALSE)*VLOOKUP(L186,$AQ$3:$AS$22,3,FALSE)*($AS$1/2))/10000,RAND()))</f>
        <v>1</v>
      </c>
      <c r="O186" t="str">
        <f>Scores_and_Fixtures[[#This Row],[Away]]</f>
        <v>Fiorentina</v>
      </c>
      <c r="U186">
        <v>94</v>
      </c>
      <c r="V186">
        <v>8</v>
      </c>
      <c r="W186">
        <v>7</v>
      </c>
      <c r="X186">
        <v>16</v>
      </c>
      <c r="Y186">
        <v>18</v>
      </c>
      <c r="Z186">
        <v>5</v>
      </c>
      <c r="AA186">
        <v>14</v>
      </c>
      <c r="AB186">
        <v>17</v>
      </c>
      <c r="AC186">
        <v>15</v>
      </c>
      <c r="AD186">
        <v>1</v>
      </c>
      <c r="AE186">
        <v>2</v>
      </c>
      <c r="AF186">
        <v>13</v>
      </c>
      <c r="AG186">
        <v>11</v>
      </c>
      <c r="AH186">
        <v>3</v>
      </c>
      <c r="AI186">
        <v>12</v>
      </c>
      <c r="AJ186">
        <v>6</v>
      </c>
      <c r="AK186">
        <v>4</v>
      </c>
      <c r="AL186">
        <v>20</v>
      </c>
      <c r="AM186">
        <v>10</v>
      </c>
      <c r="AN186">
        <v>9</v>
      </c>
      <c r="AO186">
        <v>19</v>
      </c>
      <c r="AT186">
        <f t="shared" si="40"/>
        <v>93</v>
      </c>
    </row>
    <row r="187" spans="1:46" x14ac:dyDescent="0.25">
      <c r="A187">
        <v>19</v>
      </c>
      <c r="B187" t="s">
        <v>365</v>
      </c>
      <c r="E187" t="s">
        <v>374</v>
      </c>
      <c r="K187">
        <f>Scores_and_Fixtures[[#This Row],[Wk]]</f>
        <v>19</v>
      </c>
      <c r="L187" t="str">
        <f>Scores_and_Fixtures[[#This Row],[Home]]</f>
        <v>Empoli</v>
      </c>
      <c r="M187">
        <f ca="1">IF(ISBLANK(Scores_and_Fixtures[[#This Row],[Home Score]])=FALSE,Scores_and_Fixtures[[#This Row],[Home Score]],_xlfn.BINOM.INV(10000,(VLOOKUP(L187,$AQ$3:$AS$22,2,FALSE)*VLOOKUP(O187,$AQ$3:$AS$22,3,FALSE)*($AS$1/2))/10000,RAND()))</f>
        <v>0</v>
      </c>
      <c r="N187">
        <f ca="1">IF(ISBLANK(Scores_and_Fixtures[[#This Row],[Away Score]])=FALSE,Scores_and_Fixtures[[#This Row],[Away Score]],_xlfn.BINOM.INV(10000,(VLOOKUP(O187,$AQ$3:$AS$22,2,FALSE)*VLOOKUP(L187,$AQ$3:$AS$22,3,FALSE)*($AS$1/2))/10000,RAND()))</f>
        <v>2</v>
      </c>
      <c r="O187" t="str">
        <f>Scores_and_Fixtures[[#This Row],[Away]]</f>
        <v>Milan</v>
      </c>
      <c r="U187">
        <v>95</v>
      </c>
      <c r="V187">
        <v>7</v>
      </c>
      <c r="W187">
        <v>5</v>
      </c>
      <c r="X187">
        <v>16</v>
      </c>
      <c r="Y187">
        <v>20</v>
      </c>
      <c r="Z187">
        <v>6</v>
      </c>
      <c r="AA187">
        <v>11</v>
      </c>
      <c r="AB187">
        <v>15</v>
      </c>
      <c r="AC187">
        <v>17</v>
      </c>
      <c r="AD187">
        <v>1</v>
      </c>
      <c r="AE187">
        <v>3</v>
      </c>
      <c r="AF187">
        <v>14</v>
      </c>
      <c r="AG187">
        <v>8</v>
      </c>
      <c r="AH187">
        <v>2</v>
      </c>
      <c r="AI187">
        <v>13</v>
      </c>
      <c r="AJ187">
        <v>4</v>
      </c>
      <c r="AK187">
        <v>9</v>
      </c>
      <c r="AL187">
        <v>19</v>
      </c>
      <c r="AM187">
        <v>10</v>
      </c>
      <c r="AN187">
        <v>12</v>
      </c>
      <c r="AO187">
        <v>18</v>
      </c>
      <c r="AT187">
        <f t="shared" si="40"/>
        <v>94</v>
      </c>
    </row>
    <row r="188" spans="1:46" x14ac:dyDescent="0.25">
      <c r="A188">
        <v>19</v>
      </c>
      <c r="B188" t="s">
        <v>381</v>
      </c>
      <c r="E188" t="s">
        <v>372</v>
      </c>
      <c r="K188">
        <f>Scores_and_Fixtures[[#This Row],[Wk]]</f>
        <v>19</v>
      </c>
      <c r="L188" t="str">
        <f>Scores_and_Fixtures[[#This Row],[Home]]</f>
        <v>Udinese</v>
      </c>
      <c r="M188">
        <f ca="1">IF(ISBLANK(Scores_and_Fixtures[[#This Row],[Home Score]])=FALSE,Scores_and_Fixtures[[#This Row],[Home Score]],_xlfn.BINOM.INV(10000,(VLOOKUP(L188,$AQ$3:$AS$22,2,FALSE)*VLOOKUP(O188,$AQ$3:$AS$22,3,FALSE)*($AS$1/2))/10000,RAND()))</f>
        <v>1</v>
      </c>
      <c r="N188">
        <f ca="1">IF(ISBLANK(Scores_and_Fixtures[[#This Row],[Away Score]])=FALSE,Scores_and_Fixtures[[#This Row],[Away Score]],_xlfn.BINOM.INV(10000,(VLOOKUP(O188,$AQ$3:$AS$22,2,FALSE)*VLOOKUP(L188,$AQ$3:$AS$22,3,FALSE)*($AS$1/2))/10000,RAND()))</f>
        <v>1</v>
      </c>
      <c r="O188" t="str">
        <f>Scores_and_Fixtures[[#This Row],[Away]]</f>
        <v>Lazio</v>
      </c>
      <c r="U188">
        <v>96</v>
      </c>
      <c r="V188">
        <v>8</v>
      </c>
      <c r="W188">
        <v>2</v>
      </c>
      <c r="X188">
        <v>16</v>
      </c>
      <c r="Y188">
        <v>20</v>
      </c>
      <c r="Z188">
        <v>7</v>
      </c>
      <c r="AA188">
        <v>15</v>
      </c>
      <c r="AB188">
        <v>14</v>
      </c>
      <c r="AC188">
        <v>18</v>
      </c>
      <c r="AD188">
        <v>1</v>
      </c>
      <c r="AE188">
        <v>4</v>
      </c>
      <c r="AF188">
        <v>11</v>
      </c>
      <c r="AG188">
        <v>10</v>
      </c>
      <c r="AH188">
        <v>3</v>
      </c>
      <c r="AI188">
        <v>9</v>
      </c>
      <c r="AJ188">
        <v>6</v>
      </c>
      <c r="AK188">
        <v>5</v>
      </c>
      <c r="AL188">
        <v>19</v>
      </c>
      <c r="AM188">
        <v>12</v>
      </c>
      <c r="AN188">
        <v>13</v>
      </c>
      <c r="AO188">
        <v>17</v>
      </c>
      <c r="AT188">
        <f t="shared" si="40"/>
        <v>95</v>
      </c>
    </row>
    <row r="189" spans="1:46" x14ac:dyDescent="0.25">
      <c r="A189">
        <v>19</v>
      </c>
      <c r="B189" t="s">
        <v>380</v>
      </c>
      <c r="E189" t="s">
        <v>376</v>
      </c>
      <c r="K189">
        <f>Scores_and_Fixtures[[#This Row],[Wk]]</f>
        <v>19</v>
      </c>
      <c r="L189" t="str">
        <f>Scores_and_Fixtures[[#This Row],[Home]]</f>
        <v>Torino</v>
      </c>
      <c r="M189">
        <f ca="1">IF(ISBLANK(Scores_and_Fixtures[[#This Row],[Home Score]])=FALSE,Scores_and_Fixtures[[#This Row],[Home Score]],_xlfn.BINOM.INV(10000,(VLOOKUP(L189,$AQ$3:$AS$22,2,FALSE)*VLOOKUP(O189,$AQ$3:$AS$22,3,FALSE)*($AS$1/2))/10000,RAND()))</f>
        <v>0</v>
      </c>
      <c r="N189">
        <f ca="1">IF(ISBLANK(Scores_and_Fixtures[[#This Row],[Away Score]])=FALSE,Scores_and_Fixtures[[#This Row],[Away Score]],_xlfn.BINOM.INV(10000,(VLOOKUP(O189,$AQ$3:$AS$22,2,FALSE)*VLOOKUP(L189,$AQ$3:$AS$22,3,FALSE)*($AS$1/2))/10000,RAND()))</f>
        <v>4</v>
      </c>
      <c r="O189" t="str">
        <f>Scores_and_Fixtures[[#This Row],[Away]]</f>
        <v>Napoli</v>
      </c>
      <c r="U189">
        <v>97</v>
      </c>
      <c r="V189">
        <v>7</v>
      </c>
      <c r="W189">
        <v>6</v>
      </c>
      <c r="X189">
        <v>17</v>
      </c>
      <c r="Y189">
        <v>20</v>
      </c>
      <c r="Z189">
        <v>4</v>
      </c>
      <c r="AA189">
        <v>16</v>
      </c>
      <c r="AB189">
        <v>15</v>
      </c>
      <c r="AC189">
        <v>14</v>
      </c>
      <c r="AD189">
        <v>1</v>
      </c>
      <c r="AE189">
        <v>2</v>
      </c>
      <c r="AF189">
        <v>13</v>
      </c>
      <c r="AG189">
        <v>9</v>
      </c>
      <c r="AH189">
        <v>3</v>
      </c>
      <c r="AI189">
        <v>10</v>
      </c>
      <c r="AJ189">
        <v>11</v>
      </c>
      <c r="AK189">
        <v>5</v>
      </c>
      <c r="AL189">
        <v>19</v>
      </c>
      <c r="AM189">
        <v>12</v>
      </c>
      <c r="AN189">
        <v>8</v>
      </c>
      <c r="AO189">
        <v>18</v>
      </c>
      <c r="AT189">
        <f t="shared" si="40"/>
        <v>96</v>
      </c>
    </row>
    <row r="190" spans="1:46" x14ac:dyDescent="0.25">
      <c r="A190">
        <v>19</v>
      </c>
      <c r="B190" t="s">
        <v>378</v>
      </c>
      <c r="E190" t="s">
        <v>371</v>
      </c>
      <c r="K190">
        <f>Scores_and_Fixtures[[#This Row],[Wk]]</f>
        <v>19</v>
      </c>
      <c r="L190" t="str">
        <f>Scores_and_Fixtures[[#This Row],[Home]]</f>
        <v>Salernitana</v>
      </c>
      <c r="M190">
        <f ca="1">IF(ISBLANK(Scores_and_Fixtures[[#This Row],[Home Score]])=FALSE,Scores_and_Fixtures[[#This Row],[Home Score]],_xlfn.BINOM.INV(10000,(VLOOKUP(L190,$AQ$3:$AS$22,2,FALSE)*VLOOKUP(O190,$AQ$3:$AS$22,3,FALSE)*($AS$1/2))/10000,RAND()))</f>
        <v>1</v>
      </c>
      <c r="N190">
        <f ca="1">IF(ISBLANK(Scores_and_Fixtures[[#This Row],[Away Score]])=FALSE,Scores_and_Fixtures[[#This Row],[Away Score]],_xlfn.BINOM.INV(10000,(VLOOKUP(O190,$AQ$3:$AS$22,2,FALSE)*VLOOKUP(L190,$AQ$3:$AS$22,3,FALSE)*($AS$1/2))/10000,RAND()))</f>
        <v>2</v>
      </c>
      <c r="O190" t="str">
        <f>Scores_and_Fixtures[[#This Row],[Away]]</f>
        <v>Juventus</v>
      </c>
      <c r="U190">
        <v>98</v>
      </c>
      <c r="V190">
        <v>8</v>
      </c>
      <c r="W190">
        <v>3</v>
      </c>
      <c r="X190">
        <v>19</v>
      </c>
      <c r="Y190">
        <v>20</v>
      </c>
      <c r="Z190">
        <v>4</v>
      </c>
      <c r="AA190">
        <v>14</v>
      </c>
      <c r="AB190">
        <v>15</v>
      </c>
      <c r="AC190">
        <v>16</v>
      </c>
      <c r="AD190">
        <v>1</v>
      </c>
      <c r="AE190">
        <v>2</v>
      </c>
      <c r="AF190">
        <v>12</v>
      </c>
      <c r="AG190">
        <v>9</v>
      </c>
      <c r="AH190">
        <v>5</v>
      </c>
      <c r="AI190">
        <v>10</v>
      </c>
      <c r="AJ190">
        <v>6</v>
      </c>
      <c r="AK190">
        <v>7</v>
      </c>
      <c r="AL190">
        <v>17</v>
      </c>
      <c r="AM190">
        <v>13</v>
      </c>
      <c r="AN190">
        <v>11</v>
      </c>
      <c r="AO190">
        <v>18</v>
      </c>
      <c r="AT190">
        <f t="shared" si="40"/>
        <v>97</v>
      </c>
    </row>
    <row r="191" spans="1:46" x14ac:dyDescent="0.25">
      <c r="A191">
        <v>19</v>
      </c>
      <c r="B191" t="s">
        <v>377</v>
      </c>
      <c r="E191" t="s">
        <v>362</v>
      </c>
      <c r="K191">
        <f>Scores_and_Fixtures[[#This Row],[Wk]]</f>
        <v>19</v>
      </c>
      <c r="L191" t="str">
        <f>Scores_and_Fixtures[[#This Row],[Home]]</f>
        <v>Roma</v>
      </c>
      <c r="M191">
        <f ca="1">IF(ISBLANK(Scores_and_Fixtures[[#This Row],[Home Score]])=FALSE,Scores_and_Fixtures[[#This Row],[Home Score]],_xlfn.BINOM.INV(10000,(VLOOKUP(L191,$AQ$3:$AS$22,2,FALSE)*VLOOKUP(O191,$AQ$3:$AS$22,3,FALSE)*($AS$1/2))/10000,RAND()))</f>
        <v>2</v>
      </c>
      <c r="N191">
        <f ca="1">IF(ISBLANK(Scores_and_Fixtures[[#This Row],[Away Score]])=FALSE,Scores_and_Fixtures[[#This Row],[Away Score]],_xlfn.BINOM.INV(10000,(VLOOKUP(O191,$AQ$3:$AS$22,2,FALSE)*VLOOKUP(L191,$AQ$3:$AS$22,3,FALSE)*($AS$1/2))/10000,RAND()))</f>
        <v>0</v>
      </c>
      <c r="O191" t="str">
        <f>Scores_and_Fixtures[[#This Row],[Away]]</f>
        <v>Atalanta</v>
      </c>
      <c r="U191">
        <v>99</v>
      </c>
      <c r="V191">
        <v>6</v>
      </c>
      <c r="W191">
        <v>5</v>
      </c>
      <c r="X191">
        <v>17</v>
      </c>
      <c r="Y191">
        <v>20</v>
      </c>
      <c r="Z191">
        <v>7</v>
      </c>
      <c r="AA191">
        <v>16</v>
      </c>
      <c r="AB191">
        <v>14</v>
      </c>
      <c r="AC191">
        <v>13</v>
      </c>
      <c r="AD191">
        <v>1</v>
      </c>
      <c r="AE191">
        <v>2</v>
      </c>
      <c r="AF191">
        <v>9</v>
      </c>
      <c r="AG191">
        <v>12</v>
      </c>
      <c r="AH191">
        <v>3</v>
      </c>
      <c r="AI191">
        <v>11</v>
      </c>
      <c r="AJ191">
        <v>4</v>
      </c>
      <c r="AK191">
        <v>8</v>
      </c>
      <c r="AL191">
        <v>19</v>
      </c>
      <c r="AM191">
        <v>15</v>
      </c>
      <c r="AN191">
        <v>10</v>
      </c>
      <c r="AO191">
        <v>18</v>
      </c>
      <c r="AT191">
        <f t="shared" si="40"/>
        <v>98</v>
      </c>
    </row>
    <row r="192" spans="1:46" x14ac:dyDescent="0.25">
      <c r="A192">
        <v>20</v>
      </c>
      <c r="B192" t="s">
        <v>369</v>
      </c>
      <c r="E192" t="s">
        <v>365</v>
      </c>
      <c r="K192">
        <f>Scores_and_Fixtures[[#This Row],[Wk]]</f>
        <v>20</v>
      </c>
      <c r="L192" t="str">
        <f>Scores_and_Fixtures[[#This Row],[Home]]</f>
        <v>Hellas Verona</v>
      </c>
      <c r="M192">
        <f ca="1">IF(ISBLANK(Scores_and_Fixtures[[#This Row],[Home Score]])=FALSE,Scores_and_Fixtures[[#This Row],[Home Score]],_xlfn.BINOM.INV(10000,(VLOOKUP(L192,$AQ$3:$AS$22,2,FALSE)*VLOOKUP(O192,$AQ$3:$AS$22,3,FALSE)*($AS$1/2))/10000,RAND()))</f>
        <v>1</v>
      </c>
      <c r="N192">
        <f ca="1">IF(ISBLANK(Scores_and_Fixtures[[#This Row],[Away Score]])=FALSE,Scores_and_Fixtures[[#This Row],[Away Score]],_xlfn.BINOM.INV(10000,(VLOOKUP(O192,$AQ$3:$AS$22,2,FALSE)*VLOOKUP(L192,$AQ$3:$AS$22,3,FALSE)*($AS$1/2))/10000,RAND()))</f>
        <v>0</v>
      </c>
      <c r="O192" t="str">
        <f>Scores_and_Fixtures[[#This Row],[Away]]</f>
        <v>Empoli</v>
      </c>
      <c r="U192">
        <v>100</v>
      </c>
      <c r="V192">
        <v>8</v>
      </c>
      <c r="W192">
        <v>7</v>
      </c>
      <c r="X192">
        <v>17</v>
      </c>
      <c r="Y192">
        <v>19</v>
      </c>
      <c r="Z192">
        <v>3</v>
      </c>
      <c r="AA192">
        <v>10</v>
      </c>
      <c r="AB192">
        <v>15</v>
      </c>
      <c r="AC192">
        <v>11</v>
      </c>
      <c r="AD192">
        <v>1</v>
      </c>
      <c r="AE192">
        <v>2</v>
      </c>
      <c r="AF192">
        <v>12</v>
      </c>
      <c r="AG192">
        <v>14</v>
      </c>
      <c r="AH192">
        <v>4</v>
      </c>
      <c r="AI192">
        <v>9</v>
      </c>
      <c r="AJ192">
        <v>5</v>
      </c>
      <c r="AK192">
        <v>6</v>
      </c>
      <c r="AL192">
        <v>20</v>
      </c>
      <c r="AM192">
        <v>16</v>
      </c>
      <c r="AN192">
        <v>13</v>
      </c>
      <c r="AO192">
        <v>18</v>
      </c>
      <c r="AT192">
        <f t="shared" si="40"/>
        <v>99</v>
      </c>
    </row>
    <row r="193" spans="1:46" x14ac:dyDescent="0.25">
      <c r="A193">
        <v>20</v>
      </c>
      <c r="B193" t="s">
        <v>374</v>
      </c>
      <c r="E193" t="s">
        <v>377</v>
      </c>
      <c r="K193">
        <f>Scores_and_Fixtures[[#This Row],[Wk]]</f>
        <v>20</v>
      </c>
      <c r="L193" t="str">
        <f>Scores_and_Fixtures[[#This Row],[Home]]</f>
        <v>Milan</v>
      </c>
      <c r="M193">
        <f ca="1">IF(ISBLANK(Scores_and_Fixtures[[#This Row],[Home Score]])=FALSE,Scores_and_Fixtures[[#This Row],[Home Score]],_xlfn.BINOM.INV(10000,(VLOOKUP(L193,$AQ$3:$AS$22,2,FALSE)*VLOOKUP(O193,$AQ$3:$AS$22,3,FALSE)*($AS$1/2))/10000,RAND()))</f>
        <v>2</v>
      </c>
      <c r="N193">
        <f ca="1">IF(ISBLANK(Scores_and_Fixtures[[#This Row],[Away Score]])=FALSE,Scores_and_Fixtures[[#This Row],[Away Score]],_xlfn.BINOM.INV(10000,(VLOOKUP(O193,$AQ$3:$AS$22,2,FALSE)*VLOOKUP(L193,$AQ$3:$AS$22,3,FALSE)*($AS$1/2))/10000,RAND()))</f>
        <v>3</v>
      </c>
      <c r="O193" t="str">
        <f>Scores_and_Fixtures[[#This Row],[Away]]</f>
        <v>Roma</v>
      </c>
      <c r="U193">
        <v>101</v>
      </c>
      <c r="V193">
        <v>9</v>
      </c>
      <c r="W193">
        <v>6</v>
      </c>
      <c r="X193">
        <v>17</v>
      </c>
      <c r="Y193">
        <v>19</v>
      </c>
      <c r="Z193">
        <v>4</v>
      </c>
      <c r="AA193">
        <v>15</v>
      </c>
      <c r="AB193">
        <v>13</v>
      </c>
      <c r="AC193">
        <v>16</v>
      </c>
      <c r="AD193">
        <v>1</v>
      </c>
      <c r="AE193">
        <v>3</v>
      </c>
      <c r="AF193">
        <v>12</v>
      </c>
      <c r="AG193">
        <v>11</v>
      </c>
      <c r="AH193">
        <v>2</v>
      </c>
      <c r="AI193">
        <v>7</v>
      </c>
      <c r="AJ193">
        <v>10</v>
      </c>
      <c r="AK193">
        <v>5</v>
      </c>
      <c r="AL193">
        <v>20</v>
      </c>
      <c r="AM193">
        <v>14</v>
      </c>
      <c r="AN193">
        <v>8</v>
      </c>
      <c r="AO193">
        <v>18</v>
      </c>
      <c r="AT193">
        <f t="shared" si="40"/>
        <v>100</v>
      </c>
    </row>
    <row r="194" spans="1:46" x14ac:dyDescent="0.25">
      <c r="A194">
        <v>20</v>
      </c>
      <c r="B194" t="s">
        <v>376</v>
      </c>
      <c r="E194" t="s">
        <v>378</v>
      </c>
      <c r="K194">
        <f>Scores_and_Fixtures[[#This Row],[Wk]]</f>
        <v>20</v>
      </c>
      <c r="L194" t="str">
        <f>Scores_and_Fixtures[[#This Row],[Home]]</f>
        <v>Napoli</v>
      </c>
      <c r="M194">
        <f ca="1">IF(ISBLANK(Scores_and_Fixtures[[#This Row],[Home Score]])=FALSE,Scores_and_Fixtures[[#This Row],[Home Score]],_xlfn.BINOM.INV(10000,(VLOOKUP(L194,$AQ$3:$AS$22,2,FALSE)*VLOOKUP(O194,$AQ$3:$AS$22,3,FALSE)*($AS$1/2))/10000,RAND()))</f>
        <v>0</v>
      </c>
      <c r="N194">
        <f ca="1">IF(ISBLANK(Scores_and_Fixtures[[#This Row],[Away Score]])=FALSE,Scores_and_Fixtures[[#This Row],[Away Score]],_xlfn.BINOM.INV(10000,(VLOOKUP(O194,$AQ$3:$AS$22,2,FALSE)*VLOOKUP(L194,$AQ$3:$AS$22,3,FALSE)*($AS$1/2))/10000,RAND()))</f>
        <v>0</v>
      </c>
      <c r="O194" t="str">
        <f>Scores_and_Fixtures[[#This Row],[Away]]</f>
        <v>Salernitana</v>
      </c>
      <c r="U194">
        <v>102</v>
      </c>
      <c r="V194">
        <v>8</v>
      </c>
      <c r="W194">
        <v>4</v>
      </c>
      <c r="X194">
        <v>15</v>
      </c>
      <c r="Y194">
        <v>18</v>
      </c>
      <c r="Z194">
        <v>6</v>
      </c>
      <c r="AA194">
        <v>11</v>
      </c>
      <c r="AB194">
        <v>17</v>
      </c>
      <c r="AC194">
        <v>19</v>
      </c>
      <c r="AD194">
        <v>1</v>
      </c>
      <c r="AE194">
        <v>2</v>
      </c>
      <c r="AF194">
        <v>13</v>
      </c>
      <c r="AG194">
        <v>10</v>
      </c>
      <c r="AH194">
        <v>3</v>
      </c>
      <c r="AI194">
        <v>12</v>
      </c>
      <c r="AJ194">
        <v>5</v>
      </c>
      <c r="AK194">
        <v>7</v>
      </c>
      <c r="AL194">
        <v>20</v>
      </c>
      <c r="AM194">
        <v>14</v>
      </c>
      <c r="AN194">
        <v>9</v>
      </c>
      <c r="AO194">
        <v>16</v>
      </c>
      <c r="AT194">
        <f t="shared" si="40"/>
        <v>101</v>
      </c>
    </row>
    <row r="195" spans="1:46" x14ac:dyDescent="0.25">
      <c r="A195">
        <v>20</v>
      </c>
      <c r="B195" t="s">
        <v>368</v>
      </c>
      <c r="E195" t="s">
        <v>380</v>
      </c>
      <c r="K195">
        <f>Scores_and_Fixtures[[#This Row],[Wk]]</f>
        <v>20</v>
      </c>
      <c r="L195" t="str">
        <f>Scores_and_Fixtures[[#This Row],[Home]]</f>
        <v>Genoa</v>
      </c>
      <c r="M195">
        <f ca="1">IF(ISBLANK(Scores_and_Fixtures[[#This Row],[Home Score]])=FALSE,Scores_and_Fixtures[[#This Row],[Home Score]],_xlfn.BINOM.INV(10000,(VLOOKUP(L195,$AQ$3:$AS$22,2,FALSE)*VLOOKUP(O195,$AQ$3:$AS$22,3,FALSE)*($AS$1/2))/10000,RAND()))</f>
        <v>1</v>
      </c>
      <c r="N195">
        <f ca="1">IF(ISBLANK(Scores_and_Fixtures[[#This Row],[Away Score]])=FALSE,Scores_and_Fixtures[[#This Row],[Away Score]],_xlfn.BINOM.INV(10000,(VLOOKUP(O195,$AQ$3:$AS$22,2,FALSE)*VLOOKUP(L195,$AQ$3:$AS$22,3,FALSE)*($AS$1/2))/10000,RAND()))</f>
        <v>2</v>
      </c>
      <c r="O195" t="str">
        <f>Scores_and_Fixtures[[#This Row],[Away]]</f>
        <v>Torino</v>
      </c>
      <c r="U195">
        <v>103</v>
      </c>
      <c r="V195">
        <v>7</v>
      </c>
      <c r="W195">
        <v>4</v>
      </c>
      <c r="X195">
        <v>17</v>
      </c>
      <c r="Y195">
        <v>20</v>
      </c>
      <c r="Z195">
        <v>5</v>
      </c>
      <c r="AA195">
        <v>9</v>
      </c>
      <c r="AB195">
        <v>15</v>
      </c>
      <c r="AC195">
        <v>16</v>
      </c>
      <c r="AD195">
        <v>1</v>
      </c>
      <c r="AE195">
        <v>2</v>
      </c>
      <c r="AF195">
        <v>12</v>
      </c>
      <c r="AG195">
        <v>13</v>
      </c>
      <c r="AH195">
        <v>3</v>
      </c>
      <c r="AI195">
        <v>10</v>
      </c>
      <c r="AJ195">
        <v>6</v>
      </c>
      <c r="AK195">
        <v>8</v>
      </c>
      <c r="AL195">
        <v>19</v>
      </c>
      <c r="AM195">
        <v>14</v>
      </c>
      <c r="AN195">
        <v>11</v>
      </c>
      <c r="AO195">
        <v>18</v>
      </c>
      <c r="AT195">
        <f t="shared" si="40"/>
        <v>102</v>
      </c>
    </row>
    <row r="196" spans="1:46" x14ac:dyDescent="0.25">
      <c r="A196">
        <v>20</v>
      </c>
      <c r="B196" t="s">
        <v>364</v>
      </c>
      <c r="E196" t="s">
        <v>363</v>
      </c>
      <c r="K196">
        <f>Scores_and_Fixtures[[#This Row],[Wk]]</f>
        <v>20</v>
      </c>
      <c r="L196" t="str">
        <f>Scores_and_Fixtures[[#This Row],[Home]]</f>
        <v>Cagliari</v>
      </c>
      <c r="M196">
        <f ca="1">IF(ISBLANK(Scores_and_Fixtures[[#This Row],[Home Score]])=FALSE,Scores_and_Fixtures[[#This Row],[Home Score]],_xlfn.BINOM.INV(10000,(VLOOKUP(L196,$AQ$3:$AS$22,2,FALSE)*VLOOKUP(O196,$AQ$3:$AS$22,3,FALSE)*($AS$1/2))/10000,RAND()))</f>
        <v>0</v>
      </c>
      <c r="N196">
        <f ca="1">IF(ISBLANK(Scores_and_Fixtures[[#This Row],[Away Score]])=FALSE,Scores_and_Fixtures[[#This Row],[Away Score]],_xlfn.BINOM.INV(10000,(VLOOKUP(O196,$AQ$3:$AS$22,2,FALSE)*VLOOKUP(L196,$AQ$3:$AS$22,3,FALSE)*($AS$1/2))/10000,RAND()))</f>
        <v>3</v>
      </c>
      <c r="O196" t="str">
        <f>Scores_and_Fixtures[[#This Row],[Away]]</f>
        <v>Bologna</v>
      </c>
      <c r="U196">
        <v>104</v>
      </c>
      <c r="V196">
        <v>6</v>
      </c>
      <c r="W196">
        <v>3</v>
      </c>
      <c r="X196">
        <v>19</v>
      </c>
      <c r="Y196">
        <v>20</v>
      </c>
      <c r="Z196">
        <v>7</v>
      </c>
      <c r="AA196">
        <v>14</v>
      </c>
      <c r="AB196">
        <v>15</v>
      </c>
      <c r="AC196">
        <v>16</v>
      </c>
      <c r="AD196">
        <v>1</v>
      </c>
      <c r="AE196">
        <v>2</v>
      </c>
      <c r="AF196">
        <v>13</v>
      </c>
      <c r="AG196">
        <v>10</v>
      </c>
      <c r="AH196">
        <v>4</v>
      </c>
      <c r="AI196">
        <v>9</v>
      </c>
      <c r="AJ196">
        <v>8</v>
      </c>
      <c r="AK196">
        <v>5</v>
      </c>
      <c r="AL196">
        <v>18</v>
      </c>
      <c r="AM196">
        <v>12</v>
      </c>
      <c r="AN196">
        <v>11</v>
      </c>
      <c r="AO196">
        <v>17</v>
      </c>
      <c r="AT196">
        <f t="shared" si="40"/>
        <v>103</v>
      </c>
    </row>
    <row r="197" spans="1:46" x14ac:dyDescent="0.25">
      <c r="A197">
        <v>20</v>
      </c>
      <c r="B197" t="s">
        <v>372</v>
      </c>
      <c r="E197" t="s">
        <v>373</v>
      </c>
      <c r="K197">
        <f>Scores_and_Fixtures[[#This Row],[Wk]]</f>
        <v>20</v>
      </c>
      <c r="L197" t="str">
        <f>Scores_and_Fixtures[[#This Row],[Home]]</f>
        <v>Lazio</v>
      </c>
      <c r="M197">
        <f ca="1">IF(ISBLANK(Scores_and_Fixtures[[#This Row],[Home Score]])=FALSE,Scores_and_Fixtures[[#This Row],[Home Score]],_xlfn.BINOM.INV(10000,(VLOOKUP(L197,$AQ$3:$AS$22,2,FALSE)*VLOOKUP(O197,$AQ$3:$AS$22,3,FALSE)*($AS$1/2))/10000,RAND()))</f>
        <v>1</v>
      </c>
      <c r="N197">
        <f ca="1">IF(ISBLANK(Scores_and_Fixtures[[#This Row],[Away Score]])=FALSE,Scores_and_Fixtures[[#This Row],[Away Score]],_xlfn.BINOM.INV(10000,(VLOOKUP(O197,$AQ$3:$AS$22,2,FALSE)*VLOOKUP(L197,$AQ$3:$AS$22,3,FALSE)*($AS$1/2))/10000,RAND()))</f>
        <v>1</v>
      </c>
      <c r="O197" t="str">
        <f>Scores_and_Fixtures[[#This Row],[Away]]</f>
        <v>Lecce</v>
      </c>
      <c r="U197">
        <v>105</v>
      </c>
      <c r="V197">
        <v>11</v>
      </c>
      <c r="W197">
        <v>4</v>
      </c>
      <c r="X197">
        <v>16</v>
      </c>
      <c r="Y197">
        <v>18</v>
      </c>
      <c r="Z197">
        <v>5</v>
      </c>
      <c r="AA197">
        <v>15</v>
      </c>
      <c r="AB197">
        <v>13</v>
      </c>
      <c r="AC197">
        <v>17</v>
      </c>
      <c r="AD197">
        <v>1</v>
      </c>
      <c r="AE197">
        <v>3</v>
      </c>
      <c r="AF197">
        <v>8</v>
      </c>
      <c r="AG197">
        <v>14</v>
      </c>
      <c r="AH197">
        <v>2</v>
      </c>
      <c r="AI197">
        <v>10</v>
      </c>
      <c r="AJ197">
        <v>7</v>
      </c>
      <c r="AK197">
        <v>6</v>
      </c>
      <c r="AL197">
        <v>19</v>
      </c>
      <c r="AM197">
        <v>9</v>
      </c>
      <c r="AN197">
        <v>12</v>
      </c>
      <c r="AO197">
        <v>20</v>
      </c>
      <c r="AT197">
        <f t="shared" si="40"/>
        <v>104</v>
      </c>
    </row>
    <row r="198" spans="1:46" x14ac:dyDescent="0.25">
      <c r="A198">
        <v>20</v>
      </c>
      <c r="B198" t="s">
        <v>371</v>
      </c>
      <c r="E198" t="s">
        <v>379</v>
      </c>
      <c r="K198">
        <f>Scores_and_Fixtures[[#This Row],[Wk]]</f>
        <v>20</v>
      </c>
      <c r="L198" t="str">
        <f>Scores_and_Fixtures[[#This Row],[Home]]</f>
        <v>Juventus</v>
      </c>
      <c r="M198">
        <f ca="1">IF(ISBLANK(Scores_and_Fixtures[[#This Row],[Home Score]])=FALSE,Scores_and_Fixtures[[#This Row],[Home Score]],_xlfn.BINOM.INV(10000,(VLOOKUP(L198,$AQ$3:$AS$22,2,FALSE)*VLOOKUP(O198,$AQ$3:$AS$22,3,FALSE)*($AS$1/2))/10000,RAND()))</f>
        <v>6</v>
      </c>
      <c r="N198">
        <f ca="1">IF(ISBLANK(Scores_and_Fixtures[[#This Row],[Away Score]])=FALSE,Scores_and_Fixtures[[#This Row],[Away Score]],_xlfn.BINOM.INV(10000,(VLOOKUP(O198,$AQ$3:$AS$22,2,FALSE)*VLOOKUP(L198,$AQ$3:$AS$22,3,FALSE)*($AS$1/2))/10000,RAND()))</f>
        <v>0</v>
      </c>
      <c r="O198" t="str">
        <f>Scores_and_Fixtures[[#This Row],[Away]]</f>
        <v>Sassuolo</v>
      </c>
      <c r="U198">
        <v>106</v>
      </c>
      <c r="V198">
        <v>3</v>
      </c>
      <c r="W198">
        <v>7</v>
      </c>
      <c r="X198">
        <v>17</v>
      </c>
      <c r="Y198">
        <v>20</v>
      </c>
      <c r="Z198">
        <v>4</v>
      </c>
      <c r="AA198">
        <v>10</v>
      </c>
      <c r="AB198">
        <v>12</v>
      </c>
      <c r="AC198">
        <v>16</v>
      </c>
      <c r="AD198">
        <v>1</v>
      </c>
      <c r="AE198">
        <v>2</v>
      </c>
      <c r="AF198">
        <v>13</v>
      </c>
      <c r="AG198">
        <v>9</v>
      </c>
      <c r="AH198">
        <v>6</v>
      </c>
      <c r="AI198">
        <v>11</v>
      </c>
      <c r="AJ198">
        <v>8</v>
      </c>
      <c r="AK198">
        <v>5</v>
      </c>
      <c r="AL198">
        <v>18</v>
      </c>
      <c r="AM198">
        <v>14</v>
      </c>
      <c r="AN198">
        <v>15</v>
      </c>
      <c r="AO198">
        <v>19</v>
      </c>
      <c r="AT198">
        <f t="shared" si="40"/>
        <v>105</v>
      </c>
    </row>
    <row r="199" spans="1:46" x14ac:dyDescent="0.25">
      <c r="A199">
        <v>20</v>
      </c>
      <c r="B199" t="s">
        <v>366</v>
      </c>
      <c r="E199" t="s">
        <v>381</v>
      </c>
      <c r="K199">
        <f>Scores_and_Fixtures[[#This Row],[Wk]]</f>
        <v>20</v>
      </c>
      <c r="L199" t="str">
        <f>Scores_and_Fixtures[[#This Row],[Home]]</f>
        <v>Fiorentina</v>
      </c>
      <c r="M199">
        <f ca="1">IF(ISBLANK(Scores_and_Fixtures[[#This Row],[Home Score]])=FALSE,Scores_and_Fixtures[[#This Row],[Home Score]],_xlfn.BINOM.INV(10000,(VLOOKUP(L199,$AQ$3:$AS$22,2,FALSE)*VLOOKUP(O199,$AQ$3:$AS$22,3,FALSE)*($AS$1/2))/10000,RAND()))</f>
        <v>1</v>
      </c>
      <c r="N199">
        <f ca="1">IF(ISBLANK(Scores_and_Fixtures[[#This Row],[Away Score]])=FALSE,Scores_and_Fixtures[[#This Row],[Away Score]],_xlfn.BINOM.INV(10000,(VLOOKUP(O199,$AQ$3:$AS$22,2,FALSE)*VLOOKUP(L199,$AQ$3:$AS$22,3,FALSE)*($AS$1/2))/10000,RAND()))</f>
        <v>0</v>
      </c>
      <c r="O199" t="str">
        <f>Scores_and_Fixtures[[#This Row],[Away]]</f>
        <v>Udinese</v>
      </c>
      <c r="U199">
        <v>107</v>
      </c>
      <c r="V199">
        <v>8</v>
      </c>
      <c r="W199">
        <v>6</v>
      </c>
      <c r="X199">
        <v>16</v>
      </c>
      <c r="Y199">
        <v>20</v>
      </c>
      <c r="Z199">
        <v>4</v>
      </c>
      <c r="AA199">
        <v>14</v>
      </c>
      <c r="AB199">
        <v>15</v>
      </c>
      <c r="AC199">
        <v>18</v>
      </c>
      <c r="AD199">
        <v>1</v>
      </c>
      <c r="AE199">
        <v>2</v>
      </c>
      <c r="AF199">
        <v>11</v>
      </c>
      <c r="AG199">
        <v>12</v>
      </c>
      <c r="AH199">
        <v>3</v>
      </c>
      <c r="AI199">
        <v>9</v>
      </c>
      <c r="AJ199">
        <v>5</v>
      </c>
      <c r="AK199">
        <v>7</v>
      </c>
      <c r="AL199">
        <v>19</v>
      </c>
      <c r="AM199">
        <v>10</v>
      </c>
      <c r="AN199">
        <v>13</v>
      </c>
      <c r="AO199">
        <v>17</v>
      </c>
      <c r="AT199">
        <f t="shared" si="40"/>
        <v>106</v>
      </c>
    </row>
    <row r="200" spans="1:46" x14ac:dyDescent="0.25">
      <c r="A200">
        <v>20</v>
      </c>
      <c r="B200" t="s">
        <v>375</v>
      </c>
      <c r="E200" t="s">
        <v>370</v>
      </c>
      <c r="K200">
        <f>Scores_and_Fixtures[[#This Row],[Wk]]</f>
        <v>20</v>
      </c>
      <c r="L200" t="str">
        <f>Scores_and_Fixtures[[#This Row],[Home]]</f>
        <v>Monza</v>
      </c>
      <c r="M200">
        <f ca="1">IF(ISBLANK(Scores_and_Fixtures[[#This Row],[Home Score]])=FALSE,Scores_and_Fixtures[[#This Row],[Home Score]],_xlfn.BINOM.INV(10000,(VLOOKUP(L200,$AQ$3:$AS$22,2,FALSE)*VLOOKUP(O200,$AQ$3:$AS$22,3,FALSE)*($AS$1/2))/10000,RAND()))</f>
        <v>0</v>
      </c>
      <c r="N200">
        <f ca="1">IF(ISBLANK(Scores_and_Fixtures[[#This Row],[Away Score]])=FALSE,Scores_and_Fixtures[[#This Row],[Away Score]],_xlfn.BINOM.INV(10000,(VLOOKUP(O200,$AQ$3:$AS$22,2,FALSE)*VLOOKUP(L200,$AQ$3:$AS$22,3,FALSE)*($AS$1/2))/10000,RAND()))</f>
        <v>1</v>
      </c>
      <c r="O200" t="str">
        <f>Scores_and_Fixtures[[#This Row],[Away]]</f>
        <v>Inter</v>
      </c>
      <c r="U200">
        <v>108</v>
      </c>
      <c r="V200">
        <v>4</v>
      </c>
      <c r="W200">
        <v>6</v>
      </c>
      <c r="X200">
        <v>16</v>
      </c>
      <c r="Y200">
        <v>20</v>
      </c>
      <c r="Z200">
        <v>7</v>
      </c>
      <c r="AA200">
        <v>11</v>
      </c>
      <c r="AB200">
        <v>13</v>
      </c>
      <c r="AC200">
        <v>17</v>
      </c>
      <c r="AD200">
        <v>1</v>
      </c>
      <c r="AE200">
        <v>2</v>
      </c>
      <c r="AF200">
        <v>12</v>
      </c>
      <c r="AG200">
        <v>15</v>
      </c>
      <c r="AH200">
        <v>3</v>
      </c>
      <c r="AI200">
        <v>10</v>
      </c>
      <c r="AJ200">
        <v>5</v>
      </c>
      <c r="AK200">
        <v>8</v>
      </c>
      <c r="AL200">
        <v>19</v>
      </c>
      <c r="AM200">
        <v>14</v>
      </c>
      <c r="AN200">
        <v>9</v>
      </c>
      <c r="AO200">
        <v>18</v>
      </c>
      <c r="AT200">
        <f t="shared" si="40"/>
        <v>107</v>
      </c>
    </row>
    <row r="201" spans="1:46" x14ac:dyDescent="0.25">
      <c r="A201">
        <v>20</v>
      </c>
      <c r="B201" t="s">
        <v>362</v>
      </c>
      <c r="E201" t="s">
        <v>367</v>
      </c>
      <c r="K201">
        <f>Scores_and_Fixtures[[#This Row],[Wk]]</f>
        <v>20</v>
      </c>
      <c r="L201" t="str">
        <f>Scores_and_Fixtures[[#This Row],[Home]]</f>
        <v>Atalanta</v>
      </c>
      <c r="M201">
        <f ca="1">IF(ISBLANK(Scores_and_Fixtures[[#This Row],[Home Score]])=FALSE,Scores_and_Fixtures[[#This Row],[Home Score]],_xlfn.BINOM.INV(10000,(VLOOKUP(L201,$AQ$3:$AS$22,2,FALSE)*VLOOKUP(O201,$AQ$3:$AS$22,3,FALSE)*($AS$1/2))/10000,RAND()))</f>
        <v>1</v>
      </c>
      <c r="N201">
        <f ca="1">IF(ISBLANK(Scores_and_Fixtures[[#This Row],[Away Score]])=FALSE,Scores_and_Fixtures[[#This Row],[Away Score]],_xlfn.BINOM.INV(10000,(VLOOKUP(O201,$AQ$3:$AS$22,2,FALSE)*VLOOKUP(L201,$AQ$3:$AS$22,3,FALSE)*($AS$1/2))/10000,RAND()))</f>
        <v>1</v>
      </c>
      <c r="O201" t="str">
        <f>Scores_and_Fixtures[[#This Row],[Away]]</f>
        <v>Frosinone</v>
      </c>
      <c r="U201">
        <v>109</v>
      </c>
      <c r="V201">
        <v>5</v>
      </c>
      <c r="W201">
        <v>6</v>
      </c>
      <c r="X201">
        <v>18</v>
      </c>
      <c r="Y201">
        <v>19</v>
      </c>
      <c r="Z201">
        <v>4</v>
      </c>
      <c r="AA201">
        <v>12</v>
      </c>
      <c r="AB201">
        <v>15</v>
      </c>
      <c r="AC201">
        <v>16</v>
      </c>
      <c r="AD201">
        <v>1</v>
      </c>
      <c r="AE201">
        <v>2</v>
      </c>
      <c r="AF201">
        <v>13</v>
      </c>
      <c r="AG201">
        <v>9</v>
      </c>
      <c r="AH201">
        <v>3</v>
      </c>
      <c r="AI201">
        <v>10</v>
      </c>
      <c r="AJ201">
        <v>8</v>
      </c>
      <c r="AK201">
        <v>7</v>
      </c>
      <c r="AL201">
        <v>20</v>
      </c>
      <c r="AM201">
        <v>14</v>
      </c>
      <c r="AN201">
        <v>11</v>
      </c>
      <c r="AO201">
        <v>17</v>
      </c>
      <c r="AT201">
        <f t="shared" si="40"/>
        <v>108</v>
      </c>
    </row>
    <row r="202" spans="1:46" x14ac:dyDescent="0.25">
      <c r="A202">
        <v>21</v>
      </c>
      <c r="B202" t="s">
        <v>363</v>
      </c>
      <c r="E202" t="s">
        <v>366</v>
      </c>
      <c r="K202">
        <f>Scores_and_Fixtures[[#This Row],[Wk]]</f>
        <v>21</v>
      </c>
      <c r="L202" t="str">
        <f>Scores_and_Fixtures[[#This Row],[Home]]</f>
        <v>Bologna</v>
      </c>
      <c r="M202">
        <f ca="1">IF(ISBLANK(Scores_and_Fixtures[[#This Row],[Home Score]])=FALSE,Scores_and_Fixtures[[#This Row],[Home Score]],_xlfn.BINOM.INV(10000,(VLOOKUP(L202,$AQ$3:$AS$22,2,FALSE)*VLOOKUP(O202,$AQ$3:$AS$22,3,FALSE)*($AS$1/2))/10000,RAND()))</f>
        <v>1</v>
      </c>
      <c r="N202">
        <f ca="1">IF(ISBLANK(Scores_and_Fixtures[[#This Row],[Away Score]])=FALSE,Scores_and_Fixtures[[#This Row],[Away Score]],_xlfn.BINOM.INV(10000,(VLOOKUP(O202,$AQ$3:$AS$22,2,FALSE)*VLOOKUP(L202,$AQ$3:$AS$22,3,FALSE)*($AS$1/2))/10000,RAND()))</f>
        <v>1</v>
      </c>
      <c r="O202" t="str">
        <f>Scores_and_Fixtures[[#This Row],[Away]]</f>
        <v>Fiorentina</v>
      </c>
      <c r="U202">
        <v>110</v>
      </c>
      <c r="V202">
        <v>9</v>
      </c>
      <c r="W202">
        <v>4</v>
      </c>
      <c r="X202">
        <v>15</v>
      </c>
      <c r="Y202">
        <v>20</v>
      </c>
      <c r="Z202">
        <v>6</v>
      </c>
      <c r="AA202">
        <v>14</v>
      </c>
      <c r="AB202">
        <v>18</v>
      </c>
      <c r="AC202">
        <v>13</v>
      </c>
      <c r="AD202">
        <v>1</v>
      </c>
      <c r="AE202">
        <v>2</v>
      </c>
      <c r="AF202">
        <v>11</v>
      </c>
      <c r="AG202">
        <v>12</v>
      </c>
      <c r="AH202">
        <v>3</v>
      </c>
      <c r="AI202">
        <v>10</v>
      </c>
      <c r="AJ202">
        <v>7</v>
      </c>
      <c r="AK202">
        <v>5</v>
      </c>
      <c r="AL202">
        <v>16</v>
      </c>
      <c r="AM202">
        <v>17</v>
      </c>
      <c r="AN202">
        <v>8</v>
      </c>
      <c r="AO202">
        <v>19</v>
      </c>
      <c r="AT202">
        <f t="shared" si="40"/>
        <v>109</v>
      </c>
    </row>
    <row r="203" spans="1:46" x14ac:dyDescent="0.25">
      <c r="A203">
        <v>21</v>
      </c>
      <c r="B203" t="s">
        <v>379</v>
      </c>
      <c r="E203" t="s">
        <v>376</v>
      </c>
      <c r="K203">
        <f>Scores_and_Fixtures[[#This Row],[Wk]]</f>
        <v>21</v>
      </c>
      <c r="L203" t="str">
        <f>Scores_and_Fixtures[[#This Row],[Home]]</f>
        <v>Sassuolo</v>
      </c>
      <c r="M203">
        <f ca="1">IF(ISBLANK(Scores_and_Fixtures[[#This Row],[Home Score]])=FALSE,Scores_and_Fixtures[[#This Row],[Home Score]],_xlfn.BINOM.INV(10000,(VLOOKUP(L203,$AQ$3:$AS$22,2,FALSE)*VLOOKUP(O203,$AQ$3:$AS$22,3,FALSE)*($AS$1/2))/10000,RAND()))</f>
        <v>2</v>
      </c>
      <c r="N203">
        <f ca="1">IF(ISBLANK(Scores_and_Fixtures[[#This Row],[Away Score]])=FALSE,Scores_and_Fixtures[[#This Row],[Away Score]],_xlfn.BINOM.INV(10000,(VLOOKUP(O203,$AQ$3:$AS$22,2,FALSE)*VLOOKUP(L203,$AQ$3:$AS$22,3,FALSE)*($AS$1/2))/10000,RAND()))</f>
        <v>5</v>
      </c>
      <c r="O203" t="str">
        <f>Scores_and_Fixtures[[#This Row],[Away]]</f>
        <v>Napoli</v>
      </c>
      <c r="U203">
        <v>111</v>
      </c>
      <c r="V203">
        <v>8</v>
      </c>
      <c r="W203">
        <v>5</v>
      </c>
      <c r="X203">
        <v>17</v>
      </c>
      <c r="Y203">
        <v>16</v>
      </c>
      <c r="Z203">
        <v>6</v>
      </c>
      <c r="AA203">
        <v>15</v>
      </c>
      <c r="AB203">
        <v>14</v>
      </c>
      <c r="AC203">
        <v>18</v>
      </c>
      <c r="AD203">
        <v>1</v>
      </c>
      <c r="AE203">
        <v>2</v>
      </c>
      <c r="AF203">
        <v>12</v>
      </c>
      <c r="AG203">
        <v>7</v>
      </c>
      <c r="AH203">
        <v>3</v>
      </c>
      <c r="AI203">
        <v>13</v>
      </c>
      <c r="AJ203">
        <v>4</v>
      </c>
      <c r="AK203">
        <v>9</v>
      </c>
      <c r="AL203">
        <v>20</v>
      </c>
      <c r="AM203">
        <v>10</v>
      </c>
      <c r="AN203">
        <v>11</v>
      </c>
      <c r="AO203">
        <v>19</v>
      </c>
      <c r="AT203">
        <f t="shared" si="40"/>
        <v>110</v>
      </c>
    </row>
    <row r="204" spans="1:46" x14ac:dyDescent="0.25">
      <c r="A204">
        <v>21</v>
      </c>
      <c r="B204" t="s">
        <v>377</v>
      </c>
      <c r="E204" t="s">
        <v>369</v>
      </c>
      <c r="K204">
        <f>Scores_and_Fixtures[[#This Row],[Wk]]</f>
        <v>21</v>
      </c>
      <c r="L204" t="str">
        <f>Scores_and_Fixtures[[#This Row],[Home]]</f>
        <v>Roma</v>
      </c>
      <c r="M204">
        <f ca="1">IF(ISBLANK(Scores_and_Fixtures[[#This Row],[Home Score]])=FALSE,Scores_and_Fixtures[[#This Row],[Home Score]],_xlfn.BINOM.INV(10000,(VLOOKUP(L204,$AQ$3:$AS$22,2,FALSE)*VLOOKUP(O204,$AQ$3:$AS$22,3,FALSE)*($AS$1/2))/10000,RAND()))</f>
        <v>1</v>
      </c>
      <c r="N204">
        <f ca="1">IF(ISBLANK(Scores_and_Fixtures[[#This Row],[Away Score]])=FALSE,Scores_and_Fixtures[[#This Row],[Away Score]],_xlfn.BINOM.INV(10000,(VLOOKUP(O204,$AQ$3:$AS$22,2,FALSE)*VLOOKUP(L204,$AQ$3:$AS$22,3,FALSE)*($AS$1/2))/10000,RAND()))</f>
        <v>0</v>
      </c>
      <c r="O204" t="str">
        <f>Scores_and_Fixtures[[#This Row],[Away]]</f>
        <v>Hellas Verona</v>
      </c>
      <c r="U204">
        <v>112</v>
      </c>
      <c r="V204">
        <v>7</v>
      </c>
      <c r="W204">
        <v>4</v>
      </c>
      <c r="X204">
        <v>16</v>
      </c>
      <c r="Y204">
        <v>19</v>
      </c>
      <c r="Z204">
        <v>5</v>
      </c>
      <c r="AA204">
        <v>13</v>
      </c>
      <c r="AB204">
        <v>15</v>
      </c>
      <c r="AC204">
        <v>18</v>
      </c>
      <c r="AD204">
        <v>1</v>
      </c>
      <c r="AE204">
        <v>3</v>
      </c>
      <c r="AF204">
        <v>14</v>
      </c>
      <c r="AG204">
        <v>8</v>
      </c>
      <c r="AH204">
        <v>2</v>
      </c>
      <c r="AI204">
        <v>11</v>
      </c>
      <c r="AJ204">
        <v>9</v>
      </c>
      <c r="AK204">
        <v>6</v>
      </c>
      <c r="AL204">
        <v>20</v>
      </c>
      <c r="AM204">
        <v>10</v>
      </c>
      <c r="AN204">
        <v>12</v>
      </c>
      <c r="AO204">
        <v>17</v>
      </c>
      <c r="AT204">
        <f t="shared" si="40"/>
        <v>111</v>
      </c>
    </row>
    <row r="205" spans="1:46" x14ac:dyDescent="0.25">
      <c r="A205">
        <v>21</v>
      </c>
      <c r="B205" t="s">
        <v>365</v>
      </c>
      <c r="E205" t="s">
        <v>375</v>
      </c>
      <c r="K205">
        <f>Scores_and_Fixtures[[#This Row],[Wk]]</f>
        <v>21</v>
      </c>
      <c r="L205" t="str">
        <f>Scores_and_Fixtures[[#This Row],[Home]]</f>
        <v>Empoli</v>
      </c>
      <c r="M205">
        <f ca="1">IF(ISBLANK(Scores_and_Fixtures[[#This Row],[Home Score]])=FALSE,Scores_and_Fixtures[[#This Row],[Home Score]],_xlfn.BINOM.INV(10000,(VLOOKUP(L205,$AQ$3:$AS$22,2,FALSE)*VLOOKUP(O205,$AQ$3:$AS$22,3,FALSE)*($AS$1/2))/10000,RAND()))</f>
        <v>0</v>
      </c>
      <c r="N205">
        <f ca="1">IF(ISBLANK(Scores_and_Fixtures[[#This Row],[Away Score]])=FALSE,Scores_and_Fixtures[[#This Row],[Away Score]],_xlfn.BINOM.INV(10000,(VLOOKUP(O205,$AQ$3:$AS$22,2,FALSE)*VLOOKUP(L205,$AQ$3:$AS$22,3,FALSE)*($AS$1/2))/10000,RAND()))</f>
        <v>0</v>
      </c>
      <c r="O205" t="str">
        <f>Scores_and_Fixtures[[#This Row],[Away]]</f>
        <v>Monza</v>
      </c>
      <c r="U205">
        <v>113</v>
      </c>
      <c r="V205">
        <v>8</v>
      </c>
      <c r="W205">
        <v>6</v>
      </c>
      <c r="X205">
        <v>16</v>
      </c>
      <c r="Y205">
        <v>18</v>
      </c>
      <c r="Z205">
        <v>5</v>
      </c>
      <c r="AA205">
        <v>12</v>
      </c>
      <c r="AB205">
        <v>15</v>
      </c>
      <c r="AC205">
        <v>17</v>
      </c>
      <c r="AD205">
        <v>1</v>
      </c>
      <c r="AE205">
        <v>2</v>
      </c>
      <c r="AF205">
        <v>11</v>
      </c>
      <c r="AG205">
        <v>9</v>
      </c>
      <c r="AH205">
        <v>3</v>
      </c>
      <c r="AI205">
        <v>14</v>
      </c>
      <c r="AJ205">
        <v>4</v>
      </c>
      <c r="AK205">
        <v>7</v>
      </c>
      <c r="AL205">
        <v>20</v>
      </c>
      <c r="AM205">
        <v>13</v>
      </c>
      <c r="AN205">
        <v>10</v>
      </c>
      <c r="AO205">
        <v>19</v>
      </c>
      <c r="AT205">
        <f t="shared" si="40"/>
        <v>112</v>
      </c>
    </row>
    <row r="206" spans="1:46" x14ac:dyDescent="0.25">
      <c r="A206">
        <v>21</v>
      </c>
      <c r="B206" t="s">
        <v>381</v>
      </c>
      <c r="E206" t="s">
        <v>374</v>
      </c>
      <c r="K206">
        <f>Scores_and_Fixtures[[#This Row],[Wk]]</f>
        <v>21</v>
      </c>
      <c r="L206" t="str">
        <f>Scores_and_Fixtures[[#This Row],[Home]]</f>
        <v>Udinese</v>
      </c>
      <c r="M206">
        <f ca="1">IF(ISBLANK(Scores_and_Fixtures[[#This Row],[Home Score]])=FALSE,Scores_and_Fixtures[[#This Row],[Home Score]],_xlfn.BINOM.INV(10000,(VLOOKUP(L206,$AQ$3:$AS$22,2,FALSE)*VLOOKUP(O206,$AQ$3:$AS$22,3,FALSE)*($AS$1/2))/10000,RAND()))</f>
        <v>0</v>
      </c>
      <c r="N206">
        <f ca="1">IF(ISBLANK(Scores_and_Fixtures[[#This Row],[Away Score]])=FALSE,Scores_and_Fixtures[[#This Row],[Away Score]],_xlfn.BINOM.INV(10000,(VLOOKUP(O206,$AQ$3:$AS$22,2,FALSE)*VLOOKUP(L206,$AQ$3:$AS$22,3,FALSE)*($AS$1/2))/10000,RAND()))</f>
        <v>0</v>
      </c>
      <c r="O206" t="str">
        <f>Scores_and_Fixtures[[#This Row],[Away]]</f>
        <v>Milan</v>
      </c>
      <c r="U206">
        <v>114</v>
      </c>
      <c r="V206">
        <v>9</v>
      </c>
      <c r="W206">
        <v>8</v>
      </c>
      <c r="X206">
        <v>14</v>
      </c>
      <c r="Y206">
        <v>19</v>
      </c>
      <c r="Z206">
        <v>4</v>
      </c>
      <c r="AA206">
        <v>10</v>
      </c>
      <c r="AB206">
        <v>13</v>
      </c>
      <c r="AC206">
        <v>16</v>
      </c>
      <c r="AD206">
        <v>1</v>
      </c>
      <c r="AE206">
        <v>2</v>
      </c>
      <c r="AF206">
        <v>15</v>
      </c>
      <c r="AG206">
        <v>12</v>
      </c>
      <c r="AH206">
        <v>3</v>
      </c>
      <c r="AI206">
        <v>5</v>
      </c>
      <c r="AJ206">
        <v>7</v>
      </c>
      <c r="AK206">
        <v>6</v>
      </c>
      <c r="AL206">
        <v>20</v>
      </c>
      <c r="AM206">
        <v>17</v>
      </c>
      <c r="AN206">
        <v>11</v>
      </c>
      <c r="AO206">
        <v>18</v>
      </c>
      <c r="AT206">
        <f t="shared" si="40"/>
        <v>113</v>
      </c>
    </row>
    <row r="207" spans="1:46" x14ac:dyDescent="0.25">
      <c r="A207">
        <v>21</v>
      </c>
      <c r="B207" t="s">
        <v>373</v>
      </c>
      <c r="E207" t="s">
        <v>371</v>
      </c>
      <c r="K207">
        <f>Scores_and_Fixtures[[#This Row],[Wk]]</f>
        <v>21</v>
      </c>
      <c r="L207" t="str">
        <f>Scores_and_Fixtures[[#This Row],[Home]]</f>
        <v>Lecce</v>
      </c>
      <c r="M207">
        <f ca="1">IF(ISBLANK(Scores_and_Fixtures[[#This Row],[Home Score]])=FALSE,Scores_and_Fixtures[[#This Row],[Home Score]],_xlfn.BINOM.INV(10000,(VLOOKUP(L207,$AQ$3:$AS$22,2,FALSE)*VLOOKUP(O207,$AQ$3:$AS$22,3,FALSE)*($AS$1/2))/10000,RAND()))</f>
        <v>0</v>
      </c>
      <c r="N207">
        <f ca="1">IF(ISBLANK(Scores_and_Fixtures[[#This Row],[Away Score]])=FALSE,Scores_and_Fixtures[[#This Row],[Away Score]],_xlfn.BINOM.INV(10000,(VLOOKUP(O207,$AQ$3:$AS$22,2,FALSE)*VLOOKUP(L207,$AQ$3:$AS$22,3,FALSE)*($AS$1/2))/10000,RAND()))</f>
        <v>3</v>
      </c>
      <c r="O207" t="str">
        <f>Scores_and_Fixtures[[#This Row],[Away]]</f>
        <v>Juventus</v>
      </c>
      <c r="U207">
        <v>115</v>
      </c>
      <c r="V207">
        <v>6</v>
      </c>
      <c r="W207">
        <v>5</v>
      </c>
      <c r="X207">
        <v>17</v>
      </c>
      <c r="Y207">
        <v>19</v>
      </c>
      <c r="Z207">
        <v>3</v>
      </c>
      <c r="AA207">
        <v>12</v>
      </c>
      <c r="AB207">
        <v>15</v>
      </c>
      <c r="AC207">
        <v>18</v>
      </c>
      <c r="AD207">
        <v>1</v>
      </c>
      <c r="AE207">
        <v>2</v>
      </c>
      <c r="AF207">
        <v>14</v>
      </c>
      <c r="AG207">
        <v>9</v>
      </c>
      <c r="AH207">
        <v>4</v>
      </c>
      <c r="AI207">
        <v>10</v>
      </c>
      <c r="AJ207">
        <v>8</v>
      </c>
      <c r="AK207">
        <v>7</v>
      </c>
      <c r="AL207">
        <v>20</v>
      </c>
      <c r="AM207">
        <v>13</v>
      </c>
      <c r="AN207">
        <v>11</v>
      </c>
      <c r="AO207">
        <v>16</v>
      </c>
      <c r="AT207">
        <f t="shared" si="40"/>
        <v>114</v>
      </c>
    </row>
    <row r="208" spans="1:46" x14ac:dyDescent="0.25">
      <c r="A208">
        <v>21</v>
      </c>
      <c r="B208" t="s">
        <v>370</v>
      </c>
      <c r="E208" t="s">
        <v>362</v>
      </c>
      <c r="K208">
        <f>Scores_and_Fixtures[[#This Row],[Wk]]</f>
        <v>21</v>
      </c>
      <c r="L208" t="str">
        <f>Scores_and_Fixtures[[#This Row],[Home]]</f>
        <v>Inter</v>
      </c>
      <c r="M208">
        <f ca="1">IF(ISBLANK(Scores_and_Fixtures[[#This Row],[Home Score]])=FALSE,Scores_and_Fixtures[[#This Row],[Home Score]],_xlfn.BINOM.INV(10000,(VLOOKUP(L208,$AQ$3:$AS$22,2,FALSE)*VLOOKUP(O208,$AQ$3:$AS$22,3,FALSE)*($AS$1/2))/10000,RAND()))</f>
        <v>4</v>
      </c>
      <c r="N208">
        <f ca="1">IF(ISBLANK(Scores_and_Fixtures[[#This Row],[Away Score]])=FALSE,Scores_and_Fixtures[[#This Row],[Away Score]],_xlfn.BINOM.INV(10000,(VLOOKUP(O208,$AQ$3:$AS$22,2,FALSE)*VLOOKUP(L208,$AQ$3:$AS$22,3,FALSE)*($AS$1/2))/10000,RAND()))</f>
        <v>0</v>
      </c>
      <c r="O208" t="str">
        <f>Scores_and_Fixtures[[#This Row],[Away]]</f>
        <v>Atalanta</v>
      </c>
      <c r="U208">
        <v>116</v>
      </c>
      <c r="V208">
        <v>10</v>
      </c>
      <c r="W208">
        <v>3</v>
      </c>
      <c r="X208">
        <v>15</v>
      </c>
      <c r="Y208">
        <v>20</v>
      </c>
      <c r="Z208">
        <v>6</v>
      </c>
      <c r="AA208">
        <v>12</v>
      </c>
      <c r="AB208">
        <v>17</v>
      </c>
      <c r="AC208">
        <v>16</v>
      </c>
      <c r="AD208">
        <v>1</v>
      </c>
      <c r="AE208">
        <v>4</v>
      </c>
      <c r="AF208">
        <v>13</v>
      </c>
      <c r="AG208">
        <v>7</v>
      </c>
      <c r="AH208">
        <v>2</v>
      </c>
      <c r="AI208">
        <v>9</v>
      </c>
      <c r="AJ208">
        <v>5</v>
      </c>
      <c r="AK208">
        <v>8</v>
      </c>
      <c r="AL208">
        <v>18</v>
      </c>
      <c r="AM208">
        <v>14</v>
      </c>
      <c r="AN208">
        <v>11</v>
      </c>
      <c r="AO208">
        <v>19</v>
      </c>
      <c r="AT208">
        <f t="shared" si="40"/>
        <v>115</v>
      </c>
    </row>
    <row r="209" spans="1:46" x14ac:dyDescent="0.25">
      <c r="A209">
        <v>21</v>
      </c>
      <c r="B209" t="s">
        <v>378</v>
      </c>
      <c r="E209" t="s">
        <v>368</v>
      </c>
      <c r="K209">
        <f>Scores_and_Fixtures[[#This Row],[Wk]]</f>
        <v>21</v>
      </c>
      <c r="L209" t="str">
        <f>Scores_and_Fixtures[[#This Row],[Home]]</f>
        <v>Salernitana</v>
      </c>
      <c r="M209">
        <f ca="1">IF(ISBLANK(Scores_and_Fixtures[[#This Row],[Home Score]])=FALSE,Scores_and_Fixtures[[#This Row],[Home Score]],_xlfn.BINOM.INV(10000,(VLOOKUP(L209,$AQ$3:$AS$22,2,FALSE)*VLOOKUP(O209,$AQ$3:$AS$22,3,FALSE)*($AS$1/2))/10000,RAND()))</f>
        <v>1</v>
      </c>
      <c r="N209">
        <f ca="1">IF(ISBLANK(Scores_and_Fixtures[[#This Row],[Away Score]])=FALSE,Scores_and_Fixtures[[#This Row],[Away Score]],_xlfn.BINOM.INV(10000,(VLOOKUP(O209,$AQ$3:$AS$22,2,FALSE)*VLOOKUP(L209,$AQ$3:$AS$22,3,FALSE)*($AS$1/2))/10000,RAND()))</f>
        <v>4</v>
      </c>
      <c r="O209" t="str">
        <f>Scores_and_Fixtures[[#This Row],[Away]]</f>
        <v>Genoa</v>
      </c>
      <c r="U209">
        <v>117</v>
      </c>
      <c r="V209">
        <v>6</v>
      </c>
      <c r="W209">
        <v>7</v>
      </c>
      <c r="X209">
        <v>18</v>
      </c>
      <c r="Y209">
        <v>19</v>
      </c>
      <c r="Z209">
        <v>4</v>
      </c>
      <c r="AA209">
        <v>12</v>
      </c>
      <c r="AB209">
        <v>13</v>
      </c>
      <c r="AC209">
        <v>16</v>
      </c>
      <c r="AD209">
        <v>1</v>
      </c>
      <c r="AE209">
        <v>3</v>
      </c>
      <c r="AF209">
        <v>10</v>
      </c>
      <c r="AG209">
        <v>15</v>
      </c>
      <c r="AH209">
        <v>2</v>
      </c>
      <c r="AI209">
        <v>8</v>
      </c>
      <c r="AJ209">
        <v>9</v>
      </c>
      <c r="AK209">
        <v>5</v>
      </c>
      <c r="AL209">
        <v>20</v>
      </c>
      <c r="AM209">
        <v>14</v>
      </c>
      <c r="AN209">
        <v>11</v>
      </c>
      <c r="AO209">
        <v>17</v>
      </c>
      <c r="AT209">
        <f t="shared" si="40"/>
        <v>116</v>
      </c>
    </row>
    <row r="210" spans="1:46" x14ac:dyDescent="0.25">
      <c r="A210">
        <v>21</v>
      </c>
      <c r="B210" t="s">
        <v>367</v>
      </c>
      <c r="E210" t="s">
        <v>364</v>
      </c>
      <c r="K210">
        <f>Scores_and_Fixtures[[#This Row],[Wk]]</f>
        <v>21</v>
      </c>
      <c r="L210" t="str">
        <f>Scores_and_Fixtures[[#This Row],[Home]]</f>
        <v>Frosinone</v>
      </c>
      <c r="M210">
        <f ca="1">IF(ISBLANK(Scores_and_Fixtures[[#This Row],[Home Score]])=FALSE,Scores_and_Fixtures[[#This Row],[Home Score]],_xlfn.BINOM.INV(10000,(VLOOKUP(L210,$AQ$3:$AS$22,2,FALSE)*VLOOKUP(O210,$AQ$3:$AS$22,3,FALSE)*($AS$1/2))/10000,RAND()))</f>
        <v>0</v>
      </c>
      <c r="N210">
        <f ca="1">IF(ISBLANK(Scores_and_Fixtures[[#This Row],[Away Score]])=FALSE,Scores_and_Fixtures[[#This Row],[Away Score]],_xlfn.BINOM.INV(10000,(VLOOKUP(O210,$AQ$3:$AS$22,2,FALSE)*VLOOKUP(L210,$AQ$3:$AS$22,3,FALSE)*($AS$1/2))/10000,RAND()))</f>
        <v>2</v>
      </c>
      <c r="O210" t="str">
        <f>Scores_and_Fixtures[[#This Row],[Away]]</f>
        <v>Cagliari</v>
      </c>
      <c r="U210">
        <v>118</v>
      </c>
      <c r="V210">
        <v>5</v>
      </c>
      <c r="W210">
        <v>4</v>
      </c>
      <c r="X210">
        <v>17</v>
      </c>
      <c r="Y210">
        <v>20</v>
      </c>
      <c r="Z210">
        <v>6</v>
      </c>
      <c r="AA210">
        <v>14</v>
      </c>
      <c r="AB210">
        <v>15</v>
      </c>
      <c r="AC210">
        <v>19</v>
      </c>
      <c r="AD210">
        <v>1</v>
      </c>
      <c r="AE210">
        <v>2</v>
      </c>
      <c r="AF210">
        <v>11</v>
      </c>
      <c r="AG210">
        <v>10</v>
      </c>
      <c r="AH210">
        <v>3</v>
      </c>
      <c r="AI210">
        <v>9</v>
      </c>
      <c r="AJ210">
        <v>7</v>
      </c>
      <c r="AK210">
        <v>8</v>
      </c>
      <c r="AL210">
        <v>18</v>
      </c>
      <c r="AM210">
        <v>13</v>
      </c>
      <c r="AN210">
        <v>12</v>
      </c>
      <c r="AO210">
        <v>16</v>
      </c>
      <c r="AT210">
        <f t="shared" si="40"/>
        <v>117</v>
      </c>
    </row>
    <row r="211" spans="1:46" x14ac:dyDescent="0.25">
      <c r="A211">
        <v>21</v>
      </c>
      <c r="B211" t="s">
        <v>380</v>
      </c>
      <c r="E211" t="s">
        <v>372</v>
      </c>
      <c r="K211">
        <f>Scores_and_Fixtures[[#This Row],[Wk]]</f>
        <v>21</v>
      </c>
      <c r="L211" t="str">
        <f>Scores_and_Fixtures[[#This Row],[Home]]</f>
        <v>Torino</v>
      </c>
      <c r="M211">
        <f ca="1">IF(ISBLANK(Scores_and_Fixtures[[#This Row],[Home Score]])=FALSE,Scores_and_Fixtures[[#This Row],[Home Score]],_xlfn.BINOM.INV(10000,(VLOOKUP(L211,$AQ$3:$AS$22,2,FALSE)*VLOOKUP(O211,$AQ$3:$AS$22,3,FALSE)*($AS$1/2))/10000,RAND()))</f>
        <v>0</v>
      </c>
      <c r="N211">
        <f ca="1">IF(ISBLANK(Scores_and_Fixtures[[#This Row],[Away Score]])=FALSE,Scores_and_Fixtures[[#This Row],[Away Score]],_xlfn.BINOM.INV(10000,(VLOOKUP(O211,$AQ$3:$AS$22,2,FALSE)*VLOOKUP(L211,$AQ$3:$AS$22,3,FALSE)*($AS$1/2))/10000,RAND()))</f>
        <v>0</v>
      </c>
      <c r="O211" t="str">
        <f>Scores_and_Fixtures[[#This Row],[Away]]</f>
        <v>Lazio</v>
      </c>
      <c r="U211">
        <v>119</v>
      </c>
      <c r="V211">
        <v>10</v>
      </c>
      <c r="W211">
        <v>4</v>
      </c>
      <c r="X211">
        <v>14</v>
      </c>
      <c r="Y211">
        <v>18</v>
      </c>
      <c r="Z211">
        <v>5</v>
      </c>
      <c r="AA211">
        <v>15</v>
      </c>
      <c r="AB211">
        <v>17</v>
      </c>
      <c r="AC211">
        <v>16</v>
      </c>
      <c r="AD211">
        <v>1</v>
      </c>
      <c r="AE211">
        <v>3</v>
      </c>
      <c r="AF211">
        <v>7</v>
      </c>
      <c r="AG211">
        <v>12</v>
      </c>
      <c r="AH211">
        <v>2</v>
      </c>
      <c r="AI211">
        <v>8</v>
      </c>
      <c r="AJ211">
        <v>9</v>
      </c>
      <c r="AK211">
        <v>6</v>
      </c>
      <c r="AL211">
        <v>20</v>
      </c>
      <c r="AM211">
        <v>13</v>
      </c>
      <c r="AN211">
        <v>11</v>
      </c>
      <c r="AO211">
        <v>19</v>
      </c>
      <c r="AT211">
        <f t="shared" si="40"/>
        <v>118</v>
      </c>
    </row>
    <row r="212" spans="1:46" x14ac:dyDescent="0.25">
      <c r="A212">
        <v>22</v>
      </c>
      <c r="B212" t="s">
        <v>374</v>
      </c>
      <c r="E212" t="s">
        <v>363</v>
      </c>
      <c r="K212">
        <f>Scores_and_Fixtures[[#This Row],[Wk]]</f>
        <v>22</v>
      </c>
      <c r="L212" t="str">
        <f>Scores_and_Fixtures[[#This Row],[Home]]</f>
        <v>Milan</v>
      </c>
      <c r="M212">
        <f ca="1">IF(ISBLANK(Scores_and_Fixtures[[#This Row],[Home Score]])=FALSE,Scores_and_Fixtures[[#This Row],[Home Score]],_xlfn.BINOM.INV(10000,(VLOOKUP(L212,$AQ$3:$AS$22,2,FALSE)*VLOOKUP(O212,$AQ$3:$AS$22,3,FALSE)*($AS$1/2))/10000,RAND()))</f>
        <v>1</v>
      </c>
      <c r="N212">
        <f ca="1">IF(ISBLANK(Scores_and_Fixtures[[#This Row],[Away Score]])=FALSE,Scores_and_Fixtures[[#This Row],[Away Score]],_xlfn.BINOM.INV(10000,(VLOOKUP(O212,$AQ$3:$AS$22,2,FALSE)*VLOOKUP(L212,$AQ$3:$AS$22,3,FALSE)*($AS$1/2))/10000,RAND()))</f>
        <v>1</v>
      </c>
      <c r="O212" t="str">
        <f>Scores_and_Fixtures[[#This Row],[Away]]</f>
        <v>Bologna</v>
      </c>
      <c r="U212">
        <v>120</v>
      </c>
      <c r="V212">
        <v>5</v>
      </c>
      <c r="W212">
        <v>4</v>
      </c>
      <c r="X212">
        <v>13</v>
      </c>
      <c r="Y212">
        <v>20</v>
      </c>
      <c r="Z212">
        <v>6</v>
      </c>
      <c r="AA212">
        <v>10</v>
      </c>
      <c r="AB212">
        <v>16</v>
      </c>
      <c r="AC212">
        <v>17</v>
      </c>
      <c r="AD212">
        <v>1</v>
      </c>
      <c r="AE212">
        <v>3</v>
      </c>
      <c r="AF212">
        <v>14</v>
      </c>
      <c r="AG212">
        <v>12</v>
      </c>
      <c r="AH212">
        <v>2</v>
      </c>
      <c r="AI212">
        <v>8</v>
      </c>
      <c r="AJ212">
        <v>7</v>
      </c>
      <c r="AK212">
        <v>9</v>
      </c>
      <c r="AL212">
        <v>19</v>
      </c>
      <c r="AM212">
        <v>15</v>
      </c>
      <c r="AN212">
        <v>11</v>
      </c>
      <c r="AO212">
        <v>18</v>
      </c>
      <c r="AT212">
        <f t="shared" si="40"/>
        <v>119</v>
      </c>
    </row>
    <row r="213" spans="1:46" x14ac:dyDescent="0.25">
      <c r="A213">
        <v>22</v>
      </c>
      <c r="B213" t="s">
        <v>366</v>
      </c>
      <c r="E213" t="s">
        <v>370</v>
      </c>
      <c r="K213">
        <f>Scores_and_Fixtures[[#This Row],[Wk]]</f>
        <v>22</v>
      </c>
      <c r="L213" t="str">
        <f>Scores_and_Fixtures[[#This Row],[Home]]</f>
        <v>Fiorentina</v>
      </c>
      <c r="M213">
        <f ca="1">IF(ISBLANK(Scores_and_Fixtures[[#This Row],[Home Score]])=FALSE,Scores_and_Fixtures[[#This Row],[Home Score]],_xlfn.BINOM.INV(10000,(VLOOKUP(L213,$AQ$3:$AS$22,2,FALSE)*VLOOKUP(O213,$AQ$3:$AS$22,3,FALSE)*($AS$1/2))/10000,RAND()))</f>
        <v>0</v>
      </c>
      <c r="N213">
        <f ca="1">IF(ISBLANK(Scores_and_Fixtures[[#This Row],[Away Score]])=FALSE,Scores_and_Fixtures[[#This Row],[Away Score]],_xlfn.BINOM.INV(10000,(VLOOKUP(O213,$AQ$3:$AS$22,2,FALSE)*VLOOKUP(L213,$AQ$3:$AS$22,3,FALSE)*($AS$1/2))/10000,RAND()))</f>
        <v>2</v>
      </c>
      <c r="O213" t="str">
        <f>Scores_and_Fixtures[[#This Row],[Away]]</f>
        <v>Inter</v>
      </c>
      <c r="U213">
        <v>121</v>
      </c>
      <c r="V213">
        <v>9</v>
      </c>
      <c r="W213">
        <v>6</v>
      </c>
      <c r="X213">
        <v>15</v>
      </c>
      <c r="Y213">
        <v>19</v>
      </c>
      <c r="Z213">
        <v>4</v>
      </c>
      <c r="AA213">
        <v>14</v>
      </c>
      <c r="AB213">
        <v>17</v>
      </c>
      <c r="AC213">
        <v>13</v>
      </c>
      <c r="AD213">
        <v>1</v>
      </c>
      <c r="AE213">
        <v>2</v>
      </c>
      <c r="AF213">
        <v>11</v>
      </c>
      <c r="AG213">
        <v>10</v>
      </c>
      <c r="AH213">
        <v>3</v>
      </c>
      <c r="AI213">
        <v>8</v>
      </c>
      <c r="AJ213">
        <v>5</v>
      </c>
      <c r="AK213">
        <v>7</v>
      </c>
      <c r="AL213">
        <v>20</v>
      </c>
      <c r="AM213">
        <v>16</v>
      </c>
      <c r="AN213">
        <v>12</v>
      </c>
      <c r="AO213">
        <v>18</v>
      </c>
      <c r="AT213">
        <f t="shared" si="40"/>
        <v>120</v>
      </c>
    </row>
    <row r="214" spans="1:46" x14ac:dyDescent="0.25">
      <c r="A214">
        <v>22</v>
      </c>
      <c r="B214" t="s">
        <v>375</v>
      </c>
      <c r="E214" t="s">
        <v>379</v>
      </c>
      <c r="K214">
        <f>Scores_and_Fixtures[[#This Row],[Wk]]</f>
        <v>22</v>
      </c>
      <c r="L214" t="str">
        <f>Scores_and_Fixtures[[#This Row],[Home]]</f>
        <v>Monza</v>
      </c>
      <c r="M214">
        <f ca="1">IF(ISBLANK(Scores_and_Fixtures[[#This Row],[Home Score]])=FALSE,Scores_and_Fixtures[[#This Row],[Home Score]],_xlfn.BINOM.INV(10000,(VLOOKUP(L214,$AQ$3:$AS$22,2,FALSE)*VLOOKUP(O214,$AQ$3:$AS$22,3,FALSE)*($AS$1/2))/10000,RAND()))</f>
        <v>2</v>
      </c>
      <c r="N214">
        <f ca="1">IF(ISBLANK(Scores_and_Fixtures[[#This Row],[Away Score]])=FALSE,Scores_and_Fixtures[[#This Row],[Away Score]],_xlfn.BINOM.INV(10000,(VLOOKUP(O214,$AQ$3:$AS$22,2,FALSE)*VLOOKUP(L214,$AQ$3:$AS$22,3,FALSE)*($AS$1/2))/10000,RAND()))</f>
        <v>1</v>
      </c>
      <c r="O214" t="str">
        <f>Scores_and_Fixtures[[#This Row],[Away]]</f>
        <v>Sassuolo</v>
      </c>
      <c r="U214">
        <v>122</v>
      </c>
      <c r="V214">
        <v>11</v>
      </c>
      <c r="W214">
        <v>5</v>
      </c>
      <c r="X214">
        <v>16</v>
      </c>
      <c r="Y214">
        <v>19</v>
      </c>
      <c r="Z214">
        <v>6</v>
      </c>
      <c r="AA214">
        <v>14</v>
      </c>
      <c r="AB214">
        <v>13</v>
      </c>
      <c r="AC214">
        <v>17</v>
      </c>
      <c r="AD214">
        <v>2</v>
      </c>
      <c r="AE214">
        <v>1</v>
      </c>
      <c r="AF214">
        <v>8</v>
      </c>
      <c r="AG214">
        <v>7</v>
      </c>
      <c r="AH214">
        <v>3</v>
      </c>
      <c r="AI214">
        <v>15</v>
      </c>
      <c r="AJ214">
        <v>4</v>
      </c>
      <c r="AK214">
        <v>9</v>
      </c>
      <c r="AL214">
        <v>20</v>
      </c>
      <c r="AM214">
        <v>10</v>
      </c>
      <c r="AN214">
        <v>12</v>
      </c>
      <c r="AO214">
        <v>18</v>
      </c>
      <c r="AT214">
        <f t="shared" si="40"/>
        <v>121</v>
      </c>
    </row>
    <row r="215" spans="1:46" x14ac:dyDescent="0.25">
      <c r="A215">
        <v>22</v>
      </c>
      <c r="B215" t="s">
        <v>369</v>
      </c>
      <c r="E215" t="s">
        <v>367</v>
      </c>
      <c r="K215">
        <f>Scores_and_Fixtures[[#This Row],[Wk]]</f>
        <v>22</v>
      </c>
      <c r="L215" t="str">
        <f>Scores_and_Fixtures[[#This Row],[Home]]</f>
        <v>Hellas Verona</v>
      </c>
      <c r="M215">
        <f ca="1">IF(ISBLANK(Scores_and_Fixtures[[#This Row],[Home Score]])=FALSE,Scores_and_Fixtures[[#This Row],[Home Score]],_xlfn.BINOM.INV(10000,(VLOOKUP(L215,$AQ$3:$AS$22,2,FALSE)*VLOOKUP(O215,$AQ$3:$AS$22,3,FALSE)*($AS$1/2))/10000,RAND()))</f>
        <v>0</v>
      </c>
      <c r="N215">
        <f ca="1">IF(ISBLANK(Scores_and_Fixtures[[#This Row],[Away Score]])=FALSE,Scores_and_Fixtures[[#This Row],[Away Score]],_xlfn.BINOM.INV(10000,(VLOOKUP(O215,$AQ$3:$AS$22,2,FALSE)*VLOOKUP(L215,$AQ$3:$AS$22,3,FALSE)*($AS$1/2))/10000,RAND()))</f>
        <v>1</v>
      </c>
      <c r="O215" t="str">
        <f>Scores_and_Fixtures[[#This Row],[Away]]</f>
        <v>Frosinone</v>
      </c>
      <c r="U215">
        <v>123</v>
      </c>
      <c r="V215">
        <v>7</v>
      </c>
      <c r="W215">
        <v>5</v>
      </c>
      <c r="X215">
        <v>18</v>
      </c>
      <c r="Y215">
        <v>20</v>
      </c>
      <c r="Z215">
        <v>4</v>
      </c>
      <c r="AA215">
        <v>12</v>
      </c>
      <c r="AB215">
        <v>15</v>
      </c>
      <c r="AC215">
        <v>16</v>
      </c>
      <c r="AD215">
        <v>1</v>
      </c>
      <c r="AE215">
        <v>2</v>
      </c>
      <c r="AF215">
        <v>10</v>
      </c>
      <c r="AG215">
        <v>13</v>
      </c>
      <c r="AH215">
        <v>3</v>
      </c>
      <c r="AI215">
        <v>8</v>
      </c>
      <c r="AJ215">
        <v>6</v>
      </c>
      <c r="AK215">
        <v>9</v>
      </c>
      <c r="AL215">
        <v>19</v>
      </c>
      <c r="AM215">
        <v>11</v>
      </c>
      <c r="AN215">
        <v>14</v>
      </c>
      <c r="AO215">
        <v>17</v>
      </c>
      <c r="AT215">
        <f t="shared" si="40"/>
        <v>122</v>
      </c>
    </row>
    <row r="216" spans="1:46" x14ac:dyDescent="0.25">
      <c r="A216">
        <v>22</v>
      </c>
      <c r="B216" t="s">
        <v>372</v>
      </c>
      <c r="E216" t="s">
        <v>376</v>
      </c>
      <c r="K216">
        <f>Scores_and_Fixtures[[#This Row],[Wk]]</f>
        <v>22</v>
      </c>
      <c r="L216" t="str">
        <f>Scores_and_Fixtures[[#This Row],[Home]]</f>
        <v>Lazio</v>
      </c>
      <c r="M216">
        <f ca="1">IF(ISBLANK(Scores_and_Fixtures[[#This Row],[Home Score]])=FALSE,Scores_and_Fixtures[[#This Row],[Home Score]],_xlfn.BINOM.INV(10000,(VLOOKUP(L216,$AQ$3:$AS$22,2,FALSE)*VLOOKUP(O216,$AQ$3:$AS$22,3,FALSE)*($AS$1/2))/10000,RAND()))</f>
        <v>0</v>
      </c>
      <c r="N216">
        <f ca="1">IF(ISBLANK(Scores_and_Fixtures[[#This Row],[Away Score]])=FALSE,Scores_and_Fixtures[[#This Row],[Away Score]],_xlfn.BINOM.INV(10000,(VLOOKUP(O216,$AQ$3:$AS$22,2,FALSE)*VLOOKUP(L216,$AQ$3:$AS$22,3,FALSE)*($AS$1/2))/10000,RAND()))</f>
        <v>2</v>
      </c>
      <c r="O216" t="str">
        <f>Scores_and_Fixtures[[#This Row],[Away]]</f>
        <v>Napoli</v>
      </c>
      <c r="U216">
        <v>124</v>
      </c>
      <c r="V216">
        <v>5</v>
      </c>
      <c r="W216">
        <v>4</v>
      </c>
      <c r="X216">
        <v>18</v>
      </c>
      <c r="Y216">
        <v>19</v>
      </c>
      <c r="Z216">
        <v>7</v>
      </c>
      <c r="AA216">
        <v>13</v>
      </c>
      <c r="AB216">
        <v>16</v>
      </c>
      <c r="AC216">
        <v>15</v>
      </c>
      <c r="AD216">
        <v>1</v>
      </c>
      <c r="AE216">
        <v>3</v>
      </c>
      <c r="AF216">
        <v>11</v>
      </c>
      <c r="AG216">
        <v>12</v>
      </c>
      <c r="AH216">
        <v>2</v>
      </c>
      <c r="AI216">
        <v>9</v>
      </c>
      <c r="AJ216">
        <v>6</v>
      </c>
      <c r="AK216">
        <v>8</v>
      </c>
      <c r="AL216">
        <v>20</v>
      </c>
      <c r="AM216">
        <v>14</v>
      </c>
      <c r="AN216">
        <v>10</v>
      </c>
      <c r="AO216">
        <v>17</v>
      </c>
      <c r="AT216">
        <f t="shared" si="40"/>
        <v>123</v>
      </c>
    </row>
    <row r="217" spans="1:46" x14ac:dyDescent="0.25">
      <c r="A217">
        <v>22</v>
      </c>
      <c r="B217" t="s">
        <v>368</v>
      </c>
      <c r="E217" t="s">
        <v>373</v>
      </c>
      <c r="K217">
        <f>Scores_and_Fixtures[[#This Row],[Wk]]</f>
        <v>22</v>
      </c>
      <c r="L217" t="str">
        <f>Scores_and_Fixtures[[#This Row],[Home]]</f>
        <v>Genoa</v>
      </c>
      <c r="M217">
        <f ca="1">IF(ISBLANK(Scores_and_Fixtures[[#This Row],[Home Score]])=FALSE,Scores_and_Fixtures[[#This Row],[Home Score]],_xlfn.BINOM.INV(10000,(VLOOKUP(L217,$AQ$3:$AS$22,2,FALSE)*VLOOKUP(O217,$AQ$3:$AS$22,3,FALSE)*($AS$1/2))/10000,RAND()))</f>
        <v>0</v>
      </c>
      <c r="N217">
        <f ca="1">IF(ISBLANK(Scores_and_Fixtures[[#This Row],[Away Score]])=FALSE,Scores_and_Fixtures[[#This Row],[Away Score]],_xlfn.BINOM.INV(10000,(VLOOKUP(O217,$AQ$3:$AS$22,2,FALSE)*VLOOKUP(L217,$AQ$3:$AS$22,3,FALSE)*($AS$1/2))/10000,RAND()))</f>
        <v>1</v>
      </c>
      <c r="O217" t="str">
        <f>Scores_and_Fixtures[[#This Row],[Away]]</f>
        <v>Lecce</v>
      </c>
      <c r="U217">
        <v>125</v>
      </c>
      <c r="V217">
        <v>5</v>
      </c>
      <c r="W217">
        <v>9</v>
      </c>
      <c r="X217">
        <v>17</v>
      </c>
      <c r="Y217">
        <v>20</v>
      </c>
      <c r="Z217">
        <v>4</v>
      </c>
      <c r="AA217">
        <v>12</v>
      </c>
      <c r="AB217">
        <v>16</v>
      </c>
      <c r="AC217">
        <v>15</v>
      </c>
      <c r="AD217">
        <v>1</v>
      </c>
      <c r="AE217">
        <v>2</v>
      </c>
      <c r="AF217">
        <v>14</v>
      </c>
      <c r="AG217">
        <v>11</v>
      </c>
      <c r="AH217">
        <v>3</v>
      </c>
      <c r="AI217">
        <v>7</v>
      </c>
      <c r="AJ217">
        <v>6</v>
      </c>
      <c r="AK217">
        <v>8</v>
      </c>
      <c r="AL217">
        <v>18</v>
      </c>
      <c r="AM217">
        <v>13</v>
      </c>
      <c r="AN217">
        <v>10</v>
      </c>
      <c r="AO217">
        <v>19</v>
      </c>
      <c r="AT217">
        <f t="shared" si="40"/>
        <v>124</v>
      </c>
    </row>
    <row r="218" spans="1:46" x14ac:dyDescent="0.25">
      <c r="A218">
        <v>22</v>
      </c>
      <c r="B218" t="s">
        <v>362</v>
      </c>
      <c r="E218" t="s">
        <v>381</v>
      </c>
      <c r="K218">
        <f>Scores_and_Fixtures[[#This Row],[Wk]]</f>
        <v>22</v>
      </c>
      <c r="L218" t="str">
        <f>Scores_and_Fixtures[[#This Row],[Home]]</f>
        <v>Atalanta</v>
      </c>
      <c r="M218">
        <f ca="1">IF(ISBLANK(Scores_and_Fixtures[[#This Row],[Home Score]])=FALSE,Scores_and_Fixtures[[#This Row],[Home Score]],_xlfn.BINOM.INV(10000,(VLOOKUP(L218,$AQ$3:$AS$22,2,FALSE)*VLOOKUP(O218,$AQ$3:$AS$22,3,FALSE)*($AS$1/2))/10000,RAND()))</f>
        <v>0</v>
      </c>
      <c r="N218">
        <f ca="1">IF(ISBLANK(Scores_and_Fixtures[[#This Row],[Away Score]])=FALSE,Scores_and_Fixtures[[#This Row],[Away Score]],_xlfn.BINOM.INV(10000,(VLOOKUP(O218,$AQ$3:$AS$22,2,FALSE)*VLOOKUP(L218,$AQ$3:$AS$22,3,FALSE)*($AS$1/2))/10000,RAND()))</f>
        <v>2</v>
      </c>
      <c r="O218" t="str">
        <f>Scores_and_Fixtures[[#This Row],[Away]]</f>
        <v>Udinese</v>
      </c>
      <c r="U218">
        <v>126</v>
      </c>
      <c r="V218">
        <v>5</v>
      </c>
      <c r="W218">
        <v>3</v>
      </c>
      <c r="X218">
        <v>17</v>
      </c>
      <c r="Y218">
        <v>18</v>
      </c>
      <c r="Z218">
        <v>6</v>
      </c>
      <c r="AA218">
        <v>12</v>
      </c>
      <c r="AB218">
        <v>15</v>
      </c>
      <c r="AC218">
        <v>16</v>
      </c>
      <c r="AD218">
        <v>1</v>
      </c>
      <c r="AE218">
        <v>2</v>
      </c>
      <c r="AF218">
        <v>10</v>
      </c>
      <c r="AG218">
        <v>11</v>
      </c>
      <c r="AH218">
        <v>4</v>
      </c>
      <c r="AI218">
        <v>8</v>
      </c>
      <c r="AJ218">
        <v>9</v>
      </c>
      <c r="AK218">
        <v>7</v>
      </c>
      <c r="AL218">
        <v>19</v>
      </c>
      <c r="AM218">
        <v>14</v>
      </c>
      <c r="AN218">
        <v>13</v>
      </c>
      <c r="AO218">
        <v>20</v>
      </c>
      <c r="AT218">
        <f t="shared" si="40"/>
        <v>125</v>
      </c>
    </row>
    <row r="219" spans="1:46" x14ac:dyDescent="0.25">
      <c r="A219">
        <v>22</v>
      </c>
      <c r="B219" t="s">
        <v>364</v>
      </c>
      <c r="E219" t="s">
        <v>380</v>
      </c>
      <c r="K219">
        <f>Scores_and_Fixtures[[#This Row],[Wk]]</f>
        <v>22</v>
      </c>
      <c r="L219" t="str">
        <f>Scores_and_Fixtures[[#This Row],[Home]]</f>
        <v>Cagliari</v>
      </c>
      <c r="M219">
        <f ca="1">IF(ISBLANK(Scores_and_Fixtures[[#This Row],[Home Score]])=FALSE,Scores_and_Fixtures[[#This Row],[Home Score]],_xlfn.BINOM.INV(10000,(VLOOKUP(L219,$AQ$3:$AS$22,2,FALSE)*VLOOKUP(O219,$AQ$3:$AS$22,3,FALSE)*($AS$1/2))/10000,RAND()))</f>
        <v>1</v>
      </c>
      <c r="N219">
        <f ca="1">IF(ISBLANK(Scores_and_Fixtures[[#This Row],[Away Score]])=FALSE,Scores_and_Fixtures[[#This Row],[Away Score]],_xlfn.BINOM.INV(10000,(VLOOKUP(O219,$AQ$3:$AS$22,2,FALSE)*VLOOKUP(L219,$AQ$3:$AS$22,3,FALSE)*($AS$1/2))/10000,RAND()))</f>
        <v>0</v>
      </c>
      <c r="O219" t="str">
        <f>Scores_and_Fixtures[[#This Row],[Away]]</f>
        <v>Torino</v>
      </c>
      <c r="U219">
        <v>127</v>
      </c>
      <c r="V219">
        <v>10</v>
      </c>
      <c r="W219">
        <v>4</v>
      </c>
      <c r="X219">
        <v>16</v>
      </c>
      <c r="Y219">
        <v>20</v>
      </c>
      <c r="Z219">
        <v>7</v>
      </c>
      <c r="AA219">
        <v>11</v>
      </c>
      <c r="AB219">
        <v>17</v>
      </c>
      <c r="AC219">
        <v>15</v>
      </c>
      <c r="AD219">
        <v>1</v>
      </c>
      <c r="AE219">
        <v>2</v>
      </c>
      <c r="AF219">
        <v>14</v>
      </c>
      <c r="AG219">
        <v>9</v>
      </c>
      <c r="AH219">
        <v>3</v>
      </c>
      <c r="AI219">
        <v>8</v>
      </c>
      <c r="AJ219">
        <v>5</v>
      </c>
      <c r="AK219">
        <v>6</v>
      </c>
      <c r="AL219">
        <v>19</v>
      </c>
      <c r="AM219">
        <v>12</v>
      </c>
      <c r="AN219">
        <v>13</v>
      </c>
      <c r="AO219">
        <v>18</v>
      </c>
      <c r="AT219">
        <f t="shared" si="40"/>
        <v>126</v>
      </c>
    </row>
    <row r="220" spans="1:46" x14ac:dyDescent="0.25">
      <c r="A220">
        <v>22</v>
      </c>
      <c r="B220" t="s">
        <v>371</v>
      </c>
      <c r="E220" t="s">
        <v>365</v>
      </c>
      <c r="K220">
        <f>Scores_and_Fixtures[[#This Row],[Wk]]</f>
        <v>22</v>
      </c>
      <c r="L220" t="str">
        <f>Scores_and_Fixtures[[#This Row],[Home]]</f>
        <v>Juventus</v>
      </c>
      <c r="M220">
        <f ca="1">IF(ISBLANK(Scores_and_Fixtures[[#This Row],[Home Score]])=FALSE,Scores_and_Fixtures[[#This Row],[Home Score]],_xlfn.BINOM.INV(10000,(VLOOKUP(L220,$AQ$3:$AS$22,2,FALSE)*VLOOKUP(O220,$AQ$3:$AS$22,3,FALSE)*($AS$1/2))/10000,RAND()))</f>
        <v>3</v>
      </c>
      <c r="N220">
        <f ca="1">IF(ISBLANK(Scores_and_Fixtures[[#This Row],[Away Score]])=FALSE,Scores_and_Fixtures[[#This Row],[Away Score]],_xlfn.BINOM.INV(10000,(VLOOKUP(O220,$AQ$3:$AS$22,2,FALSE)*VLOOKUP(L220,$AQ$3:$AS$22,3,FALSE)*($AS$1/2))/10000,RAND()))</f>
        <v>1</v>
      </c>
      <c r="O220" t="str">
        <f>Scores_and_Fixtures[[#This Row],[Away]]</f>
        <v>Empoli</v>
      </c>
      <c r="U220">
        <v>128</v>
      </c>
      <c r="V220">
        <v>5</v>
      </c>
      <c r="W220">
        <v>6</v>
      </c>
      <c r="X220">
        <v>17</v>
      </c>
      <c r="Y220">
        <v>19</v>
      </c>
      <c r="Z220">
        <v>7</v>
      </c>
      <c r="AA220">
        <v>12</v>
      </c>
      <c r="AB220">
        <v>14</v>
      </c>
      <c r="AC220">
        <v>16</v>
      </c>
      <c r="AD220">
        <v>1</v>
      </c>
      <c r="AE220">
        <v>3</v>
      </c>
      <c r="AF220">
        <v>10</v>
      </c>
      <c r="AG220">
        <v>11</v>
      </c>
      <c r="AH220">
        <v>2</v>
      </c>
      <c r="AI220">
        <v>9</v>
      </c>
      <c r="AJ220">
        <v>4</v>
      </c>
      <c r="AK220">
        <v>8</v>
      </c>
      <c r="AL220">
        <v>18</v>
      </c>
      <c r="AM220">
        <v>13</v>
      </c>
      <c r="AN220">
        <v>15</v>
      </c>
      <c r="AO220">
        <v>20</v>
      </c>
      <c r="AT220">
        <f t="shared" si="40"/>
        <v>127</v>
      </c>
    </row>
    <row r="221" spans="1:46" x14ac:dyDescent="0.25">
      <c r="A221">
        <v>22</v>
      </c>
      <c r="B221" t="s">
        <v>378</v>
      </c>
      <c r="E221" t="s">
        <v>377</v>
      </c>
      <c r="K221">
        <f>Scores_and_Fixtures[[#This Row],[Wk]]</f>
        <v>22</v>
      </c>
      <c r="L221" t="str">
        <f>Scores_and_Fixtures[[#This Row],[Home]]</f>
        <v>Salernitana</v>
      </c>
      <c r="M221">
        <f ca="1">IF(ISBLANK(Scores_and_Fixtures[[#This Row],[Home Score]])=FALSE,Scores_and_Fixtures[[#This Row],[Home Score]],_xlfn.BINOM.INV(10000,(VLOOKUP(L221,$AQ$3:$AS$22,2,FALSE)*VLOOKUP(O221,$AQ$3:$AS$22,3,FALSE)*($AS$1/2))/10000,RAND()))</f>
        <v>1</v>
      </c>
      <c r="N221">
        <f ca="1">IF(ISBLANK(Scores_and_Fixtures[[#This Row],[Away Score]])=FALSE,Scores_and_Fixtures[[#This Row],[Away Score]],_xlfn.BINOM.INV(10000,(VLOOKUP(O221,$AQ$3:$AS$22,2,FALSE)*VLOOKUP(L221,$AQ$3:$AS$22,3,FALSE)*($AS$1/2))/10000,RAND()))</f>
        <v>1</v>
      </c>
      <c r="O221" t="str">
        <f>Scores_and_Fixtures[[#This Row],[Away]]</f>
        <v>Roma</v>
      </c>
      <c r="U221">
        <v>129</v>
      </c>
      <c r="V221">
        <v>6</v>
      </c>
      <c r="W221">
        <v>5</v>
      </c>
      <c r="X221">
        <v>19</v>
      </c>
      <c r="Y221">
        <v>20</v>
      </c>
      <c r="Z221">
        <v>4</v>
      </c>
      <c r="AA221">
        <v>15</v>
      </c>
      <c r="AB221">
        <v>11</v>
      </c>
      <c r="AC221">
        <v>17</v>
      </c>
      <c r="AD221">
        <v>1</v>
      </c>
      <c r="AE221">
        <v>3</v>
      </c>
      <c r="AF221">
        <v>10</v>
      </c>
      <c r="AG221">
        <v>13</v>
      </c>
      <c r="AH221">
        <v>2</v>
      </c>
      <c r="AI221">
        <v>9</v>
      </c>
      <c r="AJ221">
        <v>8</v>
      </c>
      <c r="AK221">
        <v>7</v>
      </c>
      <c r="AL221">
        <v>18</v>
      </c>
      <c r="AM221">
        <v>14</v>
      </c>
      <c r="AN221">
        <v>12</v>
      </c>
      <c r="AO221">
        <v>16</v>
      </c>
      <c r="AT221">
        <f t="shared" si="40"/>
        <v>128</v>
      </c>
    </row>
    <row r="222" spans="1:46" x14ac:dyDescent="0.25">
      <c r="A222">
        <v>23</v>
      </c>
      <c r="B222" t="s">
        <v>380</v>
      </c>
      <c r="E222" t="s">
        <v>378</v>
      </c>
      <c r="K222">
        <f>Scores_and_Fixtures[[#This Row],[Wk]]</f>
        <v>23</v>
      </c>
      <c r="L222" t="str">
        <f>Scores_and_Fixtures[[#This Row],[Home]]</f>
        <v>Torino</v>
      </c>
      <c r="M222">
        <f ca="1">IF(ISBLANK(Scores_and_Fixtures[[#This Row],[Home Score]])=FALSE,Scores_and_Fixtures[[#This Row],[Home Score]],_xlfn.BINOM.INV(10000,(VLOOKUP(L222,$AQ$3:$AS$22,2,FALSE)*VLOOKUP(O222,$AQ$3:$AS$22,3,FALSE)*($AS$1/2))/10000,RAND()))</f>
        <v>5</v>
      </c>
      <c r="N222">
        <f ca="1">IF(ISBLANK(Scores_and_Fixtures[[#This Row],[Away Score]])=FALSE,Scores_and_Fixtures[[#This Row],[Away Score]],_xlfn.BINOM.INV(10000,(VLOOKUP(O222,$AQ$3:$AS$22,2,FALSE)*VLOOKUP(L222,$AQ$3:$AS$22,3,FALSE)*($AS$1/2))/10000,RAND()))</f>
        <v>1</v>
      </c>
      <c r="O222" t="str">
        <f>Scores_and_Fixtures[[#This Row],[Away]]</f>
        <v>Salernitana</v>
      </c>
      <c r="U222">
        <v>130</v>
      </c>
      <c r="V222">
        <v>8</v>
      </c>
      <c r="W222">
        <v>5</v>
      </c>
      <c r="X222">
        <v>15</v>
      </c>
      <c r="Y222">
        <v>19</v>
      </c>
      <c r="Z222">
        <v>6</v>
      </c>
      <c r="AA222">
        <v>16</v>
      </c>
      <c r="AB222">
        <v>12</v>
      </c>
      <c r="AC222">
        <v>17</v>
      </c>
      <c r="AD222">
        <v>1</v>
      </c>
      <c r="AE222">
        <v>2</v>
      </c>
      <c r="AF222">
        <v>11</v>
      </c>
      <c r="AG222">
        <v>10</v>
      </c>
      <c r="AH222">
        <v>3</v>
      </c>
      <c r="AI222">
        <v>13</v>
      </c>
      <c r="AJ222">
        <v>4</v>
      </c>
      <c r="AK222">
        <v>7</v>
      </c>
      <c r="AL222">
        <v>20</v>
      </c>
      <c r="AM222">
        <v>14</v>
      </c>
      <c r="AN222">
        <v>9</v>
      </c>
      <c r="AO222">
        <v>18</v>
      </c>
      <c r="AT222">
        <f t="shared" ref="AT222:AT285" si="41">U221</f>
        <v>129</v>
      </c>
    </row>
    <row r="223" spans="1:46" x14ac:dyDescent="0.25">
      <c r="A223">
        <v>23</v>
      </c>
      <c r="B223" t="s">
        <v>367</v>
      </c>
      <c r="E223" t="s">
        <v>374</v>
      </c>
      <c r="K223">
        <f>Scores_and_Fixtures[[#This Row],[Wk]]</f>
        <v>23</v>
      </c>
      <c r="L223" t="str">
        <f>Scores_and_Fixtures[[#This Row],[Home]]</f>
        <v>Frosinone</v>
      </c>
      <c r="M223">
        <f ca="1">IF(ISBLANK(Scores_and_Fixtures[[#This Row],[Home Score]])=FALSE,Scores_and_Fixtures[[#This Row],[Home Score]],_xlfn.BINOM.INV(10000,(VLOOKUP(L223,$AQ$3:$AS$22,2,FALSE)*VLOOKUP(O223,$AQ$3:$AS$22,3,FALSE)*($AS$1/2))/10000,RAND()))</f>
        <v>3</v>
      </c>
      <c r="N223">
        <f ca="1">IF(ISBLANK(Scores_and_Fixtures[[#This Row],[Away Score]])=FALSE,Scores_and_Fixtures[[#This Row],[Away Score]],_xlfn.BINOM.INV(10000,(VLOOKUP(O223,$AQ$3:$AS$22,2,FALSE)*VLOOKUP(L223,$AQ$3:$AS$22,3,FALSE)*($AS$1/2))/10000,RAND()))</f>
        <v>2</v>
      </c>
      <c r="O223" t="str">
        <f>Scores_and_Fixtures[[#This Row],[Away]]</f>
        <v>Milan</v>
      </c>
      <c r="U223">
        <v>131</v>
      </c>
      <c r="V223">
        <v>9</v>
      </c>
      <c r="W223">
        <v>4</v>
      </c>
      <c r="X223">
        <v>14</v>
      </c>
      <c r="Y223">
        <v>20</v>
      </c>
      <c r="Z223">
        <v>5</v>
      </c>
      <c r="AA223">
        <v>13</v>
      </c>
      <c r="AB223">
        <v>15</v>
      </c>
      <c r="AC223">
        <v>17</v>
      </c>
      <c r="AD223">
        <v>1</v>
      </c>
      <c r="AE223">
        <v>2</v>
      </c>
      <c r="AF223">
        <v>11</v>
      </c>
      <c r="AG223">
        <v>8</v>
      </c>
      <c r="AH223">
        <v>3</v>
      </c>
      <c r="AI223">
        <v>12</v>
      </c>
      <c r="AJ223">
        <v>6</v>
      </c>
      <c r="AK223">
        <v>7</v>
      </c>
      <c r="AL223">
        <v>19</v>
      </c>
      <c r="AM223">
        <v>16</v>
      </c>
      <c r="AN223">
        <v>10</v>
      </c>
      <c r="AO223">
        <v>18</v>
      </c>
      <c r="AT223">
        <f t="shared" si="41"/>
        <v>130</v>
      </c>
    </row>
    <row r="224" spans="1:46" x14ac:dyDescent="0.25">
      <c r="A224">
        <v>23</v>
      </c>
      <c r="B224" t="s">
        <v>373</v>
      </c>
      <c r="E224" t="s">
        <v>366</v>
      </c>
      <c r="K224">
        <f>Scores_and_Fixtures[[#This Row],[Wk]]</f>
        <v>23</v>
      </c>
      <c r="L224" t="str">
        <f>Scores_and_Fixtures[[#This Row],[Home]]</f>
        <v>Lecce</v>
      </c>
      <c r="M224">
        <f ca="1">IF(ISBLANK(Scores_and_Fixtures[[#This Row],[Home Score]])=FALSE,Scores_and_Fixtures[[#This Row],[Home Score]],_xlfn.BINOM.INV(10000,(VLOOKUP(L224,$AQ$3:$AS$22,2,FALSE)*VLOOKUP(O224,$AQ$3:$AS$22,3,FALSE)*($AS$1/2))/10000,RAND()))</f>
        <v>1</v>
      </c>
      <c r="N224">
        <f ca="1">IF(ISBLANK(Scores_and_Fixtures[[#This Row],[Away Score]])=FALSE,Scores_and_Fixtures[[#This Row],[Away Score]],_xlfn.BINOM.INV(10000,(VLOOKUP(O224,$AQ$3:$AS$22,2,FALSE)*VLOOKUP(L224,$AQ$3:$AS$22,3,FALSE)*($AS$1/2))/10000,RAND()))</f>
        <v>4</v>
      </c>
      <c r="O224" t="str">
        <f>Scores_and_Fixtures[[#This Row],[Away]]</f>
        <v>Fiorentina</v>
      </c>
      <c r="U224">
        <v>132</v>
      </c>
      <c r="V224">
        <v>7</v>
      </c>
      <c r="W224">
        <v>4</v>
      </c>
      <c r="X224">
        <v>18</v>
      </c>
      <c r="Y224">
        <v>19</v>
      </c>
      <c r="Z224">
        <v>6</v>
      </c>
      <c r="AA224">
        <v>9</v>
      </c>
      <c r="AB224">
        <v>15</v>
      </c>
      <c r="AC224">
        <v>16</v>
      </c>
      <c r="AD224">
        <v>1</v>
      </c>
      <c r="AE224">
        <v>2</v>
      </c>
      <c r="AF224">
        <v>11</v>
      </c>
      <c r="AG224">
        <v>10</v>
      </c>
      <c r="AH224">
        <v>3</v>
      </c>
      <c r="AI224">
        <v>12</v>
      </c>
      <c r="AJ224">
        <v>8</v>
      </c>
      <c r="AK224">
        <v>5</v>
      </c>
      <c r="AL224">
        <v>20</v>
      </c>
      <c r="AM224">
        <v>14</v>
      </c>
      <c r="AN224">
        <v>13</v>
      </c>
      <c r="AO224">
        <v>17</v>
      </c>
      <c r="AT224">
        <f t="shared" si="41"/>
        <v>131</v>
      </c>
    </row>
    <row r="225" spans="1:46" x14ac:dyDescent="0.25">
      <c r="A225">
        <v>23</v>
      </c>
      <c r="B225" t="s">
        <v>381</v>
      </c>
      <c r="E225" t="s">
        <v>375</v>
      </c>
      <c r="K225">
        <f>Scores_and_Fixtures[[#This Row],[Wk]]</f>
        <v>23</v>
      </c>
      <c r="L225" t="str">
        <f>Scores_and_Fixtures[[#This Row],[Home]]</f>
        <v>Udinese</v>
      </c>
      <c r="M225">
        <f ca="1">IF(ISBLANK(Scores_and_Fixtures[[#This Row],[Home Score]])=FALSE,Scores_and_Fixtures[[#This Row],[Home Score]],_xlfn.BINOM.INV(10000,(VLOOKUP(L225,$AQ$3:$AS$22,2,FALSE)*VLOOKUP(O225,$AQ$3:$AS$22,3,FALSE)*($AS$1/2))/10000,RAND()))</f>
        <v>0</v>
      </c>
      <c r="N225">
        <f ca="1">IF(ISBLANK(Scores_and_Fixtures[[#This Row],[Away Score]])=FALSE,Scores_and_Fixtures[[#This Row],[Away Score]],_xlfn.BINOM.INV(10000,(VLOOKUP(O225,$AQ$3:$AS$22,2,FALSE)*VLOOKUP(L225,$AQ$3:$AS$22,3,FALSE)*($AS$1/2))/10000,RAND()))</f>
        <v>1</v>
      </c>
      <c r="O225" t="str">
        <f>Scores_and_Fixtures[[#This Row],[Away]]</f>
        <v>Monza</v>
      </c>
      <c r="U225">
        <v>133</v>
      </c>
      <c r="V225">
        <v>8</v>
      </c>
      <c r="W225">
        <v>7</v>
      </c>
      <c r="X225">
        <v>17</v>
      </c>
      <c r="Y225">
        <v>19</v>
      </c>
      <c r="Z225">
        <v>5</v>
      </c>
      <c r="AA225">
        <v>10</v>
      </c>
      <c r="AB225">
        <v>12</v>
      </c>
      <c r="AC225">
        <v>18</v>
      </c>
      <c r="AD225">
        <v>1</v>
      </c>
      <c r="AE225">
        <v>4</v>
      </c>
      <c r="AF225">
        <v>11</v>
      </c>
      <c r="AG225">
        <v>14</v>
      </c>
      <c r="AH225">
        <v>2</v>
      </c>
      <c r="AI225">
        <v>9</v>
      </c>
      <c r="AJ225">
        <v>3</v>
      </c>
      <c r="AK225">
        <v>6</v>
      </c>
      <c r="AL225">
        <v>20</v>
      </c>
      <c r="AM225">
        <v>16</v>
      </c>
      <c r="AN225">
        <v>13</v>
      </c>
      <c r="AO225">
        <v>15</v>
      </c>
      <c r="AT225">
        <f t="shared" si="41"/>
        <v>132</v>
      </c>
    </row>
    <row r="226" spans="1:46" x14ac:dyDescent="0.25">
      <c r="A226">
        <v>23</v>
      </c>
      <c r="B226" t="s">
        <v>363</v>
      </c>
      <c r="E226" t="s">
        <v>379</v>
      </c>
      <c r="K226">
        <f>Scores_and_Fixtures[[#This Row],[Wk]]</f>
        <v>23</v>
      </c>
      <c r="L226" t="str">
        <f>Scores_and_Fixtures[[#This Row],[Home]]</f>
        <v>Bologna</v>
      </c>
      <c r="M226">
        <f ca="1">IF(ISBLANK(Scores_and_Fixtures[[#This Row],[Home Score]])=FALSE,Scores_and_Fixtures[[#This Row],[Home Score]],_xlfn.BINOM.INV(10000,(VLOOKUP(L226,$AQ$3:$AS$22,2,FALSE)*VLOOKUP(O226,$AQ$3:$AS$22,3,FALSE)*($AS$1/2))/10000,RAND()))</f>
        <v>3</v>
      </c>
      <c r="N226">
        <f ca="1">IF(ISBLANK(Scores_and_Fixtures[[#This Row],[Away Score]])=FALSE,Scores_and_Fixtures[[#This Row],[Away Score]],_xlfn.BINOM.INV(10000,(VLOOKUP(O226,$AQ$3:$AS$22,2,FALSE)*VLOOKUP(L226,$AQ$3:$AS$22,3,FALSE)*($AS$1/2))/10000,RAND()))</f>
        <v>0</v>
      </c>
      <c r="O226" t="str">
        <f>Scores_and_Fixtures[[#This Row],[Away]]</f>
        <v>Sassuolo</v>
      </c>
      <c r="U226">
        <v>134</v>
      </c>
      <c r="V226">
        <v>7</v>
      </c>
      <c r="W226">
        <v>8</v>
      </c>
      <c r="X226">
        <v>18</v>
      </c>
      <c r="Y226">
        <v>20</v>
      </c>
      <c r="Z226">
        <v>4</v>
      </c>
      <c r="AA226">
        <v>12</v>
      </c>
      <c r="AB226">
        <v>15</v>
      </c>
      <c r="AC226">
        <v>16</v>
      </c>
      <c r="AD226">
        <v>1</v>
      </c>
      <c r="AE226">
        <v>2</v>
      </c>
      <c r="AF226">
        <v>13</v>
      </c>
      <c r="AG226">
        <v>14</v>
      </c>
      <c r="AH226">
        <v>3</v>
      </c>
      <c r="AI226">
        <v>9</v>
      </c>
      <c r="AJ226">
        <v>5</v>
      </c>
      <c r="AK226">
        <v>6</v>
      </c>
      <c r="AL226">
        <v>19</v>
      </c>
      <c r="AM226">
        <v>10</v>
      </c>
      <c r="AN226">
        <v>11</v>
      </c>
      <c r="AO226">
        <v>17</v>
      </c>
      <c r="AT226">
        <f t="shared" si="41"/>
        <v>133</v>
      </c>
    </row>
    <row r="227" spans="1:46" x14ac:dyDescent="0.25">
      <c r="A227">
        <v>23</v>
      </c>
      <c r="B227" t="s">
        <v>377</v>
      </c>
      <c r="E227" t="s">
        <v>364</v>
      </c>
      <c r="K227">
        <f>Scores_and_Fixtures[[#This Row],[Wk]]</f>
        <v>23</v>
      </c>
      <c r="L227" t="str">
        <f>Scores_and_Fixtures[[#This Row],[Home]]</f>
        <v>Roma</v>
      </c>
      <c r="M227">
        <f ca="1">IF(ISBLANK(Scores_and_Fixtures[[#This Row],[Home Score]])=FALSE,Scores_and_Fixtures[[#This Row],[Home Score]],_xlfn.BINOM.INV(10000,(VLOOKUP(L227,$AQ$3:$AS$22,2,FALSE)*VLOOKUP(O227,$AQ$3:$AS$22,3,FALSE)*($AS$1/2))/10000,RAND()))</f>
        <v>4</v>
      </c>
      <c r="N227">
        <f ca="1">IF(ISBLANK(Scores_and_Fixtures[[#This Row],[Away Score]])=FALSE,Scores_and_Fixtures[[#This Row],[Away Score]],_xlfn.BINOM.INV(10000,(VLOOKUP(O227,$AQ$3:$AS$22,2,FALSE)*VLOOKUP(L227,$AQ$3:$AS$22,3,FALSE)*($AS$1/2))/10000,RAND()))</f>
        <v>0</v>
      </c>
      <c r="O227" t="str">
        <f>Scores_and_Fixtures[[#This Row],[Away]]</f>
        <v>Cagliari</v>
      </c>
      <c r="U227">
        <v>135</v>
      </c>
      <c r="V227">
        <v>6</v>
      </c>
      <c r="W227">
        <v>7</v>
      </c>
      <c r="X227">
        <v>17</v>
      </c>
      <c r="Y227">
        <v>19</v>
      </c>
      <c r="Z227">
        <v>5</v>
      </c>
      <c r="AA227">
        <v>12</v>
      </c>
      <c r="AB227">
        <v>15</v>
      </c>
      <c r="AC227">
        <v>16</v>
      </c>
      <c r="AD227">
        <v>1</v>
      </c>
      <c r="AE227">
        <v>2</v>
      </c>
      <c r="AF227">
        <v>9</v>
      </c>
      <c r="AG227">
        <v>13</v>
      </c>
      <c r="AH227">
        <v>3</v>
      </c>
      <c r="AI227">
        <v>11</v>
      </c>
      <c r="AJ227">
        <v>4</v>
      </c>
      <c r="AK227">
        <v>8</v>
      </c>
      <c r="AL227">
        <v>20</v>
      </c>
      <c r="AM227">
        <v>14</v>
      </c>
      <c r="AN227">
        <v>10</v>
      </c>
      <c r="AO227">
        <v>18</v>
      </c>
      <c r="AT227">
        <f t="shared" si="41"/>
        <v>134</v>
      </c>
    </row>
    <row r="228" spans="1:46" x14ac:dyDescent="0.25">
      <c r="A228">
        <v>23</v>
      </c>
      <c r="B228" t="s">
        <v>362</v>
      </c>
      <c r="E228" t="s">
        <v>372</v>
      </c>
      <c r="K228">
        <f>Scores_and_Fixtures[[#This Row],[Wk]]</f>
        <v>23</v>
      </c>
      <c r="L228" t="str">
        <f>Scores_and_Fixtures[[#This Row],[Home]]</f>
        <v>Atalanta</v>
      </c>
      <c r="M228">
        <f ca="1">IF(ISBLANK(Scores_and_Fixtures[[#This Row],[Home Score]])=FALSE,Scores_and_Fixtures[[#This Row],[Home Score]],_xlfn.BINOM.INV(10000,(VLOOKUP(L228,$AQ$3:$AS$22,2,FALSE)*VLOOKUP(O228,$AQ$3:$AS$22,3,FALSE)*($AS$1/2))/10000,RAND()))</f>
        <v>0</v>
      </c>
      <c r="N228">
        <f ca="1">IF(ISBLANK(Scores_and_Fixtures[[#This Row],[Away Score]])=FALSE,Scores_and_Fixtures[[#This Row],[Away Score]],_xlfn.BINOM.INV(10000,(VLOOKUP(O228,$AQ$3:$AS$22,2,FALSE)*VLOOKUP(L228,$AQ$3:$AS$22,3,FALSE)*($AS$1/2))/10000,RAND()))</f>
        <v>0</v>
      </c>
      <c r="O228" t="str">
        <f>Scores_and_Fixtures[[#This Row],[Away]]</f>
        <v>Lazio</v>
      </c>
      <c r="U228">
        <v>136</v>
      </c>
      <c r="V228">
        <v>7</v>
      </c>
      <c r="W228">
        <v>8</v>
      </c>
      <c r="X228">
        <v>17</v>
      </c>
      <c r="Y228">
        <v>19</v>
      </c>
      <c r="Z228">
        <v>4</v>
      </c>
      <c r="AA228">
        <v>13</v>
      </c>
      <c r="AB228">
        <v>15</v>
      </c>
      <c r="AC228">
        <v>16</v>
      </c>
      <c r="AD228">
        <v>1</v>
      </c>
      <c r="AE228">
        <v>2</v>
      </c>
      <c r="AF228">
        <v>12</v>
      </c>
      <c r="AG228">
        <v>11</v>
      </c>
      <c r="AH228">
        <v>3</v>
      </c>
      <c r="AI228">
        <v>9</v>
      </c>
      <c r="AJ228">
        <v>6</v>
      </c>
      <c r="AK228">
        <v>5</v>
      </c>
      <c r="AL228">
        <v>20</v>
      </c>
      <c r="AM228">
        <v>14</v>
      </c>
      <c r="AN228">
        <v>10</v>
      </c>
      <c r="AO228">
        <v>18</v>
      </c>
      <c r="AT228">
        <f t="shared" si="41"/>
        <v>135</v>
      </c>
    </row>
    <row r="229" spans="1:46" x14ac:dyDescent="0.25">
      <c r="A229">
        <v>23</v>
      </c>
      <c r="B229" t="s">
        <v>376</v>
      </c>
      <c r="E229" t="s">
        <v>369</v>
      </c>
      <c r="K229">
        <f>Scores_and_Fixtures[[#This Row],[Wk]]</f>
        <v>23</v>
      </c>
      <c r="L229" t="str">
        <f>Scores_and_Fixtures[[#This Row],[Home]]</f>
        <v>Napoli</v>
      </c>
      <c r="M229">
        <f ca="1">IF(ISBLANK(Scores_and_Fixtures[[#This Row],[Home Score]])=FALSE,Scores_and_Fixtures[[#This Row],[Home Score]],_xlfn.BINOM.INV(10000,(VLOOKUP(L229,$AQ$3:$AS$22,2,FALSE)*VLOOKUP(O229,$AQ$3:$AS$22,3,FALSE)*($AS$1/2))/10000,RAND()))</f>
        <v>3</v>
      </c>
      <c r="N229">
        <f ca="1">IF(ISBLANK(Scores_and_Fixtures[[#This Row],[Away Score]])=FALSE,Scores_and_Fixtures[[#This Row],[Away Score]],_xlfn.BINOM.INV(10000,(VLOOKUP(O229,$AQ$3:$AS$22,2,FALSE)*VLOOKUP(L229,$AQ$3:$AS$22,3,FALSE)*($AS$1/2))/10000,RAND()))</f>
        <v>0</v>
      </c>
      <c r="O229" t="str">
        <f>Scores_and_Fixtures[[#This Row],[Away]]</f>
        <v>Hellas Verona</v>
      </c>
      <c r="U229">
        <v>137</v>
      </c>
      <c r="V229">
        <v>6</v>
      </c>
      <c r="W229">
        <v>2</v>
      </c>
      <c r="X229">
        <v>15</v>
      </c>
      <c r="Y229">
        <v>20</v>
      </c>
      <c r="Z229">
        <v>4</v>
      </c>
      <c r="AA229">
        <v>14</v>
      </c>
      <c r="AB229">
        <v>13</v>
      </c>
      <c r="AC229">
        <v>18</v>
      </c>
      <c r="AD229">
        <v>1</v>
      </c>
      <c r="AE229">
        <v>3</v>
      </c>
      <c r="AF229">
        <v>9</v>
      </c>
      <c r="AG229">
        <v>11</v>
      </c>
      <c r="AH229">
        <v>5</v>
      </c>
      <c r="AI229">
        <v>8</v>
      </c>
      <c r="AJ229">
        <v>10</v>
      </c>
      <c r="AK229">
        <v>7</v>
      </c>
      <c r="AL229">
        <v>19</v>
      </c>
      <c r="AM229">
        <v>16</v>
      </c>
      <c r="AN229">
        <v>12</v>
      </c>
      <c r="AO229">
        <v>17</v>
      </c>
      <c r="AT229">
        <f t="shared" si="41"/>
        <v>136</v>
      </c>
    </row>
    <row r="230" spans="1:46" x14ac:dyDescent="0.25">
      <c r="A230">
        <v>23</v>
      </c>
      <c r="B230" t="s">
        <v>370</v>
      </c>
      <c r="E230" t="s">
        <v>371</v>
      </c>
      <c r="K230">
        <f>Scores_and_Fixtures[[#This Row],[Wk]]</f>
        <v>23</v>
      </c>
      <c r="L230" t="str">
        <f>Scores_and_Fixtures[[#This Row],[Home]]</f>
        <v>Inter</v>
      </c>
      <c r="M230">
        <f ca="1">IF(ISBLANK(Scores_and_Fixtures[[#This Row],[Home Score]])=FALSE,Scores_and_Fixtures[[#This Row],[Home Score]],_xlfn.BINOM.INV(10000,(VLOOKUP(L230,$AQ$3:$AS$22,2,FALSE)*VLOOKUP(O230,$AQ$3:$AS$22,3,FALSE)*($AS$1/2))/10000,RAND()))</f>
        <v>0</v>
      </c>
      <c r="N230">
        <f ca="1">IF(ISBLANK(Scores_and_Fixtures[[#This Row],[Away Score]])=FALSE,Scores_and_Fixtures[[#This Row],[Away Score]],_xlfn.BINOM.INV(10000,(VLOOKUP(O230,$AQ$3:$AS$22,2,FALSE)*VLOOKUP(L230,$AQ$3:$AS$22,3,FALSE)*($AS$1/2))/10000,RAND()))</f>
        <v>0</v>
      </c>
      <c r="O230" t="str">
        <f>Scores_and_Fixtures[[#This Row],[Away]]</f>
        <v>Juventus</v>
      </c>
      <c r="U230">
        <v>138</v>
      </c>
      <c r="V230">
        <v>8</v>
      </c>
      <c r="W230">
        <v>4</v>
      </c>
      <c r="X230">
        <v>17</v>
      </c>
      <c r="Y230">
        <v>20</v>
      </c>
      <c r="Z230">
        <v>5</v>
      </c>
      <c r="AA230">
        <v>12</v>
      </c>
      <c r="AB230">
        <v>16</v>
      </c>
      <c r="AC230">
        <v>15</v>
      </c>
      <c r="AD230">
        <v>1</v>
      </c>
      <c r="AE230">
        <v>2</v>
      </c>
      <c r="AF230">
        <v>13</v>
      </c>
      <c r="AG230">
        <v>7</v>
      </c>
      <c r="AH230">
        <v>3</v>
      </c>
      <c r="AI230">
        <v>10</v>
      </c>
      <c r="AJ230">
        <v>9</v>
      </c>
      <c r="AK230">
        <v>6</v>
      </c>
      <c r="AL230">
        <v>18</v>
      </c>
      <c r="AM230">
        <v>14</v>
      </c>
      <c r="AN230">
        <v>11</v>
      </c>
      <c r="AO230">
        <v>19</v>
      </c>
      <c r="AT230">
        <f t="shared" si="41"/>
        <v>137</v>
      </c>
    </row>
    <row r="231" spans="1:46" x14ac:dyDescent="0.25">
      <c r="A231">
        <v>23</v>
      </c>
      <c r="B231" t="s">
        <v>365</v>
      </c>
      <c r="E231" t="s">
        <v>368</v>
      </c>
      <c r="K231">
        <f>Scores_and_Fixtures[[#This Row],[Wk]]</f>
        <v>23</v>
      </c>
      <c r="L231" t="str">
        <f>Scores_and_Fixtures[[#This Row],[Home]]</f>
        <v>Empoli</v>
      </c>
      <c r="M231">
        <f ca="1">IF(ISBLANK(Scores_and_Fixtures[[#This Row],[Home Score]])=FALSE,Scores_and_Fixtures[[#This Row],[Home Score]],_xlfn.BINOM.INV(10000,(VLOOKUP(L231,$AQ$3:$AS$22,2,FALSE)*VLOOKUP(O231,$AQ$3:$AS$22,3,FALSE)*($AS$1/2))/10000,RAND()))</f>
        <v>1</v>
      </c>
      <c r="N231">
        <f ca="1">IF(ISBLANK(Scores_and_Fixtures[[#This Row],[Away Score]])=FALSE,Scores_and_Fixtures[[#This Row],[Away Score]],_xlfn.BINOM.INV(10000,(VLOOKUP(O231,$AQ$3:$AS$22,2,FALSE)*VLOOKUP(L231,$AQ$3:$AS$22,3,FALSE)*($AS$1/2))/10000,RAND()))</f>
        <v>1</v>
      </c>
      <c r="O231" t="str">
        <f>Scores_and_Fixtures[[#This Row],[Away]]</f>
        <v>Genoa</v>
      </c>
      <c r="U231">
        <v>139</v>
      </c>
      <c r="V231">
        <v>8</v>
      </c>
      <c r="W231">
        <v>2</v>
      </c>
      <c r="X231">
        <v>17</v>
      </c>
      <c r="Y231">
        <v>20</v>
      </c>
      <c r="Z231">
        <v>4</v>
      </c>
      <c r="AA231">
        <v>15</v>
      </c>
      <c r="AB231">
        <v>12</v>
      </c>
      <c r="AC231">
        <v>16</v>
      </c>
      <c r="AD231">
        <v>1</v>
      </c>
      <c r="AE231">
        <v>5</v>
      </c>
      <c r="AF231">
        <v>11</v>
      </c>
      <c r="AG231">
        <v>10</v>
      </c>
      <c r="AH231">
        <v>3</v>
      </c>
      <c r="AI231">
        <v>14</v>
      </c>
      <c r="AJ231">
        <v>6</v>
      </c>
      <c r="AK231">
        <v>7</v>
      </c>
      <c r="AL231">
        <v>18</v>
      </c>
      <c r="AM231">
        <v>13</v>
      </c>
      <c r="AN231">
        <v>9</v>
      </c>
      <c r="AO231">
        <v>19</v>
      </c>
      <c r="AT231">
        <f t="shared" si="41"/>
        <v>138</v>
      </c>
    </row>
    <row r="232" spans="1:46" x14ac:dyDescent="0.25">
      <c r="A232">
        <v>24</v>
      </c>
      <c r="B232" t="s">
        <v>374</v>
      </c>
      <c r="E232" t="s">
        <v>376</v>
      </c>
      <c r="K232">
        <f>Scores_and_Fixtures[[#This Row],[Wk]]</f>
        <v>24</v>
      </c>
      <c r="L232" t="str">
        <f>Scores_and_Fixtures[[#This Row],[Home]]</f>
        <v>Milan</v>
      </c>
      <c r="M232">
        <f ca="1">IF(ISBLANK(Scores_and_Fixtures[[#This Row],[Home Score]])=FALSE,Scores_and_Fixtures[[#This Row],[Home Score]],_xlfn.BINOM.INV(10000,(VLOOKUP(L232,$AQ$3:$AS$22,2,FALSE)*VLOOKUP(O232,$AQ$3:$AS$22,3,FALSE)*($AS$1/2))/10000,RAND()))</f>
        <v>3</v>
      </c>
      <c r="N232">
        <f ca="1">IF(ISBLANK(Scores_and_Fixtures[[#This Row],[Away Score]])=FALSE,Scores_and_Fixtures[[#This Row],[Away Score]],_xlfn.BINOM.INV(10000,(VLOOKUP(O232,$AQ$3:$AS$22,2,FALSE)*VLOOKUP(L232,$AQ$3:$AS$22,3,FALSE)*($AS$1/2))/10000,RAND()))</f>
        <v>4</v>
      </c>
      <c r="O232" t="str">
        <f>Scores_and_Fixtures[[#This Row],[Away]]</f>
        <v>Napoli</v>
      </c>
      <c r="U232">
        <v>140</v>
      </c>
      <c r="V232">
        <v>6</v>
      </c>
      <c r="W232">
        <v>4</v>
      </c>
      <c r="X232">
        <v>17</v>
      </c>
      <c r="Y232">
        <v>20</v>
      </c>
      <c r="Z232">
        <v>7</v>
      </c>
      <c r="AA232">
        <v>14</v>
      </c>
      <c r="AB232">
        <v>15</v>
      </c>
      <c r="AC232">
        <v>16</v>
      </c>
      <c r="AD232">
        <v>1</v>
      </c>
      <c r="AE232">
        <v>3</v>
      </c>
      <c r="AF232">
        <v>10</v>
      </c>
      <c r="AG232">
        <v>8</v>
      </c>
      <c r="AH232">
        <v>2</v>
      </c>
      <c r="AI232">
        <v>11</v>
      </c>
      <c r="AJ232">
        <v>5</v>
      </c>
      <c r="AK232">
        <v>9</v>
      </c>
      <c r="AL232">
        <v>19</v>
      </c>
      <c r="AM232">
        <v>12</v>
      </c>
      <c r="AN232">
        <v>13</v>
      </c>
      <c r="AO232">
        <v>18</v>
      </c>
      <c r="AT232">
        <f t="shared" si="41"/>
        <v>139</v>
      </c>
    </row>
    <row r="233" spans="1:46" x14ac:dyDescent="0.25">
      <c r="A233">
        <v>24</v>
      </c>
      <c r="B233" t="s">
        <v>378</v>
      </c>
      <c r="E233" t="s">
        <v>365</v>
      </c>
      <c r="K233">
        <f>Scores_and_Fixtures[[#This Row],[Wk]]</f>
        <v>24</v>
      </c>
      <c r="L233" t="str">
        <f>Scores_and_Fixtures[[#This Row],[Home]]</f>
        <v>Salernitana</v>
      </c>
      <c r="M233">
        <f ca="1">IF(ISBLANK(Scores_and_Fixtures[[#This Row],[Home Score]])=FALSE,Scores_and_Fixtures[[#This Row],[Home Score]],_xlfn.BINOM.INV(10000,(VLOOKUP(L233,$AQ$3:$AS$22,2,FALSE)*VLOOKUP(O233,$AQ$3:$AS$22,3,FALSE)*($AS$1/2))/10000,RAND()))</f>
        <v>0</v>
      </c>
      <c r="N233">
        <f ca="1">IF(ISBLANK(Scores_and_Fixtures[[#This Row],[Away Score]])=FALSE,Scores_and_Fixtures[[#This Row],[Away Score]],_xlfn.BINOM.INV(10000,(VLOOKUP(O233,$AQ$3:$AS$22,2,FALSE)*VLOOKUP(L233,$AQ$3:$AS$22,3,FALSE)*($AS$1/2))/10000,RAND()))</f>
        <v>2</v>
      </c>
      <c r="O233" t="str">
        <f>Scores_and_Fixtures[[#This Row],[Away]]</f>
        <v>Empoli</v>
      </c>
      <c r="U233">
        <v>141</v>
      </c>
      <c r="V233">
        <v>6</v>
      </c>
      <c r="W233">
        <v>5</v>
      </c>
      <c r="X233">
        <v>15</v>
      </c>
      <c r="Y233">
        <v>18</v>
      </c>
      <c r="Z233">
        <v>7</v>
      </c>
      <c r="AA233">
        <v>12</v>
      </c>
      <c r="AB233">
        <v>17</v>
      </c>
      <c r="AC233">
        <v>16</v>
      </c>
      <c r="AD233">
        <v>1</v>
      </c>
      <c r="AE233">
        <v>2</v>
      </c>
      <c r="AF233">
        <v>11</v>
      </c>
      <c r="AG233">
        <v>10</v>
      </c>
      <c r="AH233">
        <v>3</v>
      </c>
      <c r="AI233">
        <v>9</v>
      </c>
      <c r="AJ233">
        <v>8</v>
      </c>
      <c r="AK233">
        <v>4</v>
      </c>
      <c r="AL233">
        <v>20</v>
      </c>
      <c r="AM233">
        <v>13</v>
      </c>
      <c r="AN233">
        <v>14</v>
      </c>
      <c r="AO233">
        <v>19</v>
      </c>
      <c r="AT233">
        <f t="shared" si="41"/>
        <v>140</v>
      </c>
    </row>
    <row r="234" spans="1:46" x14ac:dyDescent="0.25">
      <c r="A234">
        <v>24</v>
      </c>
      <c r="B234" t="s">
        <v>379</v>
      </c>
      <c r="E234" t="s">
        <v>380</v>
      </c>
      <c r="K234">
        <f>Scores_and_Fixtures[[#This Row],[Wk]]</f>
        <v>24</v>
      </c>
      <c r="L234" t="str">
        <f>Scores_and_Fixtures[[#This Row],[Home]]</f>
        <v>Sassuolo</v>
      </c>
      <c r="M234">
        <f ca="1">IF(ISBLANK(Scores_and_Fixtures[[#This Row],[Home Score]])=FALSE,Scores_and_Fixtures[[#This Row],[Home Score]],_xlfn.BINOM.INV(10000,(VLOOKUP(L234,$AQ$3:$AS$22,2,FALSE)*VLOOKUP(O234,$AQ$3:$AS$22,3,FALSE)*($AS$1/2))/10000,RAND()))</f>
        <v>2</v>
      </c>
      <c r="N234">
        <f ca="1">IF(ISBLANK(Scores_and_Fixtures[[#This Row],[Away Score]])=FALSE,Scores_and_Fixtures[[#This Row],[Away Score]],_xlfn.BINOM.INV(10000,(VLOOKUP(O234,$AQ$3:$AS$22,2,FALSE)*VLOOKUP(L234,$AQ$3:$AS$22,3,FALSE)*($AS$1/2))/10000,RAND()))</f>
        <v>4</v>
      </c>
      <c r="O234" t="str">
        <f>Scores_and_Fixtures[[#This Row],[Away]]</f>
        <v>Torino</v>
      </c>
      <c r="U234">
        <v>142</v>
      </c>
      <c r="V234">
        <v>8</v>
      </c>
      <c r="W234">
        <v>4</v>
      </c>
      <c r="X234">
        <v>17</v>
      </c>
      <c r="Y234">
        <v>19</v>
      </c>
      <c r="Z234">
        <v>6</v>
      </c>
      <c r="AA234">
        <v>14</v>
      </c>
      <c r="AB234">
        <v>16</v>
      </c>
      <c r="AC234">
        <v>15</v>
      </c>
      <c r="AD234">
        <v>1</v>
      </c>
      <c r="AE234">
        <v>2</v>
      </c>
      <c r="AF234">
        <v>13</v>
      </c>
      <c r="AG234">
        <v>10</v>
      </c>
      <c r="AH234">
        <v>3</v>
      </c>
      <c r="AI234">
        <v>12</v>
      </c>
      <c r="AJ234">
        <v>7</v>
      </c>
      <c r="AK234">
        <v>5</v>
      </c>
      <c r="AL234">
        <v>20</v>
      </c>
      <c r="AM234">
        <v>11</v>
      </c>
      <c r="AN234">
        <v>9</v>
      </c>
      <c r="AO234">
        <v>18</v>
      </c>
      <c r="AT234">
        <f t="shared" si="41"/>
        <v>141</v>
      </c>
    </row>
    <row r="235" spans="1:46" x14ac:dyDescent="0.25">
      <c r="A235">
        <v>24</v>
      </c>
      <c r="B235" t="s">
        <v>363</v>
      </c>
      <c r="E235" t="s">
        <v>373</v>
      </c>
      <c r="K235">
        <f>Scores_and_Fixtures[[#This Row],[Wk]]</f>
        <v>24</v>
      </c>
      <c r="L235" t="str">
        <f>Scores_and_Fixtures[[#This Row],[Home]]</f>
        <v>Bologna</v>
      </c>
      <c r="M235">
        <f ca="1">IF(ISBLANK(Scores_and_Fixtures[[#This Row],[Home Score]])=FALSE,Scores_and_Fixtures[[#This Row],[Home Score]],_xlfn.BINOM.INV(10000,(VLOOKUP(L235,$AQ$3:$AS$22,2,FALSE)*VLOOKUP(O235,$AQ$3:$AS$22,3,FALSE)*($AS$1/2))/10000,RAND()))</f>
        <v>0</v>
      </c>
      <c r="N235">
        <f ca="1">IF(ISBLANK(Scores_and_Fixtures[[#This Row],[Away Score]])=FALSE,Scores_and_Fixtures[[#This Row],[Away Score]],_xlfn.BINOM.INV(10000,(VLOOKUP(O235,$AQ$3:$AS$22,2,FALSE)*VLOOKUP(L235,$AQ$3:$AS$22,3,FALSE)*($AS$1/2))/10000,RAND()))</f>
        <v>1</v>
      </c>
      <c r="O235" t="str">
        <f>Scores_and_Fixtures[[#This Row],[Away]]</f>
        <v>Lecce</v>
      </c>
      <c r="U235">
        <v>143</v>
      </c>
      <c r="V235">
        <v>11</v>
      </c>
      <c r="W235">
        <v>4</v>
      </c>
      <c r="X235">
        <v>17</v>
      </c>
      <c r="Y235">
        <v>19</v>
      </c>
      <c r="Z235">
        <v>7</v>
      </c>
      <c r="AA235">
        <v>9</v>
      </c>
      <c r="AB235">
        <v>16</v>
      </c>
      <c r="AC235">
        <v>15</v>
      </c>
      <c r="AD235">
        <v>1</v>
      </c>
      <c r="AE235">
        <v>2</v>
      </c>
      <c r="AF235">
        <v>10</v>
      </c>
      <c r="AG235">
        <v>12</v>
      </c>
      <c r="AH235">
        <v>3</v>
      </c>
      <c r="AI235">
        <v>13</v>
      </c>
      <c r="AJ235">
        <v>5</v>
      </c>
      <c r="AK235">
        <v>6</v>
      </c>
      <c r="AL235">
        <v>20</v>
      </c>
      <c r="AM235">
        <v>14</v>
      </c>
      <c r="AN235">
        <v>8</v>
      </c>
      <c r="AO235">
        <v>18</v>
      </c>
      <c r="AT235">
        <f t="shared" si="41"/>
        <v>142</v>
      </c>
    </row>
    <row r="236" spans="1:46" x14ac:dyDescent="0.25">
      <c r="A236">
        <v>24</v>
      </c>
      <c r="B236" t="s">
        <v>375</v>
      </c>
      <c r="E236" t="s">
        <v>369</v>
      </c>
      <c r="K236">
        <f>Scores_and_Fixtures[[#This Row],[Wk]]</f>
        <v>24</v>
      </c>
      <c r="L236" t="str">
        <f>Scores_and_Fixtures[[#This Row],[Home]]</f>
        <v>Monza</v>
      </c>
      <c r="M236">
        <f ca="1">IF(ISBLANK(Scores_and_Fixtures[[#This Row],[Home Score]])=FALSE,Scores_and_Fixtures[[#This Row],[Home Score]],_xlfn.BINOM.INV(10000,(VLOOKUP(L236,$AQ$3:$AS$22,2,FALSE)*VLOOKUP(O236,$AQ$3:$AS$22,3,FALSE)*($AS$1/2))/10000,RAND()))</f>
        <v>2</v>
      </c>
      <c r="N236">
        <f ca="1">IF(ISBLANK(Scores_and_Fixtures[[#This Row],[Away Score]])=FALSE,Scores_and_Fixtures[[#This Row],[Away Score]],_xlfn.BINOM.INV(10000,(VLOOKUP(O236,$AQ$3:$AS$22,2,FALSE)*VLOOKUP(L236,$AQ$3:$AS$22,3,FALSE)*($AS$1/2))/10000,RAND()))</f>
        <v>0</v>
      </c>
      <c r="O236" t="str">
        <f>Scores_and_Fixtures[[#This Row],[Away]]</f>
        <v>Hellas Verona</v>
      </c>
      <c r="U236">
        <v>144</v>
      </c>
      <c r="V236">
        <v>6</v>
      </c>
      <c r="W236">
        <v>5</v>
      </c>
      <c r="X236">
        <v>18</v>
      </c>
      <c r="Y236">
        <v>16</v>
      </c>
      <c r="Z236">
        <v>3</v>
      </c>
      <c r="AA236">
        <v>13</v>
      </c>
      <c r="AB236">
        <v>14</v>
      </c>
      <c r="AC236">
        <v>17</v>
      </c>
      <c r="AD236">
        <v>1</v>
      </c>
      <c r="AE236">
        <v>2</v>
      </c>
      <c r="AF236">
        <v>11</v>
      </c>
      <c r="AG236">
        <v>10</v>
      </c>
      <c r="AH236">
        <v>4</v>
      </c>
      <c r="AI236">
        <v>9</v>
      </c>
      <c r="AJ236">
        <v>8</v>
      </c>
      <c r="AK236">
        <v>7</v>
      </c>
      <c r="AL236">
        <v>20</v>
      </c>
      <c r="AM236">
        <v>15</v>
      </c>
      <c r="AN236">
        <v>12</v>
      </c>
      <c r="AO236">
        <v>19</v>
      </c>
      <c r="AT236">
        <f t="shared" si="41"/>
        <v>143</v>
      </c>
    </row>
    <row r="237" spans="1:46" x14ac:dyDescent="0.25">
      <c r="A237">
        <v>24</v>
      </c>
      <c r="B237" t="s">
        <v>366</v>
      </c>
      <c r="E237" t="s">
        <v>367</v>
      </c>
      <c r="K237">
        <f>Scores_and_Fixtures[[#This Row],[Wk]]</f>
        <v>24</v>
      </c>
      <c r="L237" t="str">
        <f>Scores_and_Fixtures[[#This Row],[Home]]</f>
        <v>Fiorentina</v>
      </c>
      <c r="M237">
        <f ca="1">IF(ISBLANK(Scores_and_Fixtures[[#This Row],[Home Score]])=FALSE,Scores_and_Fixtures[[#This Row],[Home Score]],_xlfn.BINOM.INV(10000,(VLOOKUP(L237,$AQ$3:$AS$22,2,FALSE)*VLOOKUP(O237,$AQ$3:$AS$22,3,FALSE)*($AS$1/2))/10000,RAND()))</f>
        <v>3</v>
      </c>
      <c r="N237">
        <f ca="1">IF(ISBLANK(Scores_and_Fixtures[[#This Row],[Away Score]])=FALSE,Scores_and_Fixtures[[#This Row],[Away Score]],_xlfn.BINOM.INV(10000,(VLOOKUP(O237,$AQ$3:$AS$22,2,FALSE)*VLOOKUP(L237,$AQ$3:$AS$22,3,FALSE)*($AS$1/2))/10000,RAND()))</f>
        <v>1</v>
      </c>
      <c r="O237" t="str">
        <f>Scores_and_Fixtures[[#This Row],[Away]]</f>
        <v>Frosinone</v>
      </c>
      <c r="U237">
        <v>145</v>
      </c>
      <c r="V237">
        <v>6</v>
      </c>
      <c r="W237">
        <v>7</v>
      </c>
      <c r="X237">
        <v>17</v>
      </c>
      <c r="Y237">
        <v>19</v>
      </c>
      <c r="Z237">
        <v>5</v>
      </c>
      <c r="AA237">
        <v>10</v>
      </c>
      <c r="AB237">
        <v>15</v>
      </c>
      <c r="AC237">
        <v>16</v>
      </c>
      <c r="AD237">
        <v>1</v>
      </c>
      <c r="AE237">
        <v>2</v>
      </c>
      <c r="AF237">
        <v>13</v>
      </c>
      <c r="AG237">
        <v>12</v>
      </c>
      <c r="AH237">
        <v>3</v>
      </c>
      <c r="AI237">
        <v>9</v>
      </c>
      <c r="AJ237">
        <v>8</v>
      </c>
      <c r="AK237">
        <v>4</v>
      </c>
      <c r="AL237">
        <v>20</v>
      </c>
      <c r="AM237">
        <v>14</v>
      </c>
      <c r="AN237">
        <v>11</v>
      </c>
      <c r="AO237">
        <v>18</v>
      </c>
      <c r="AT237">
        <f t="shared" si="41"/>
        <v>144</v>
      </c>
    </row>
    <row r="238" spans="1:46" x14ac:dyDescent="0.25">
      <c r="A238">
        <v>24</v>
      </c>
      <c r="B238" t="s">
        <v>371</v>
      </c>
      <c r="E238" t="s">
        <v>381</v>
      </c>
      <c r="K238">
        <f>Scores_and_Fixtures[[#This Row],[Wk]]</f>
        <v>24</v>
      </c>
      <c r="L238" t="str">
        <f>Scores_and_Fixtures[[#This Row],[Home]]</f>
        <v>Juventus</v>
      </c>
      <c r="M238">
        <f ca="1">IF(ISBLANK(Scores_and_Fixtures[[#This Row],[Home Score]])=FALSE,Scores_and_Fixtures[[#This Row],[Home Score]],_xlfn.BINOM.INV(10000,(VLOOKUP(L238,$AQ$3:$AS$22,2,FALSE)*VLOOKUP(O238,$AQ$3:$AS$22,3,FALSE)*($AS$1/2))/10000,RAND()))</f>
        <v>1</v>
      </c>
      <c r="N238">
        <f ca="1">IF(ISBLANK(Scores_and_Fixtures[[#This Row],[Away Score]])=FALSE,Scores_and_Fixtures[[#This Row],[Away Score]],_xlfn.BINOM.INV(10000,(VLOOKUP(O238,$AQ$3:$AS$22,2,FALSE)*VLOOKUP(L238,$AQ$3:$AS$22,3,FALSE)*($AS$1/2))/10000,RAND()))</f>
        <v>0</v>
      </c>
      <c r="O238" t="str">
        <f>Scores_and_Fixtures[[#This Row],[Away]]</f>
        <v>Udinese</v>
      </c>
      <c r="U238">
        <v>146</v>
      </c>
      <c r="V238">
        <v>7</v>
      </c>
      <c r="W238">
        <v>5</v>
      </c>
      <c r="X238">
        <v>17</v>
      </c>
      <c r="Y238">
        <v>20</v>
      </c>
      <c r="Z238">
        <v>4</v>
      </c>
      <c r="AA238">
        <v>13</v>
      </c>
      <c r="AB238">
        <v>14</v>
      </c>
      <c r="AC238">
        <v>16</v>
      </c>
      <c r="AD238">
        <v>1</v>
      </c>
      <c r="AE238">
        <v>2</v>
      </c>
      <c r="AF238">
        <v>9</v>
      </c>
      <c r="AG238">
        <v>11</v>
      </c>
      <c r="AH238">
        <v>6</v>
      </c>
      <c r="AI238">
        <v>10</v>
      </c>
      <c r="AJ238">
        <v>8</v>
      </c>
      <c r="AK238">
        <v>3</v>
      </c>
      <c r="AL238">
        <v>18</v>
      </c>
      <c r="AM238">
        <v>15</v>
      </c>
      <c r="AN238">
        <v>12</v>
      </c>
      <c r="AO238">
        <v>19</v>
      </c>
      <c r="AT238">
        <f t="shared" si="41"/>
        <v>145</v>
      </c>
    </row>
    <row r="239" spans="1:46" x14ac:dyDescent="0.25">
      <c r="A239">
        <v>24</v>
      </c>
      <c r="B239" t="s">
        <v>377</v>
      </c>
      <c r="E239" t="s">
        <v>370</v>
      </c>
      <c r="K239">
        <f>Scores_and_Fixtures[[#This Row],[Wk]]</f>
        <v>24</v>
      </c>
      <c r="L239" t="str">
        <f>Scores_and_Fixtures[[#This Row],[Home]]</f>
        <v>Roma</v>
      </c>
      <c r="M239">
        <f ca="1">IF(ISBLANK(Scores_and_Fixtures[[#This Row],[Home Score]])=FALSE,Scores_and_Fixtures[[#This Row],[Home Score]],_xlfn.BINOM.INV(10000,(VLOOKUP(L239,$AQ$3:$AS$22,2,FALSE)*VLOOKUP(O239,$AQ$3:$AS$22,3,FALSE)*($AS$1/2))/10000,RAND()))</f>
        <v>0</v>
      </c>
      <c r="N239">
        <f ca="1">IF(ISBLANK(Scores_and_Fixtures[[#This Row],[Away Score]])=FALSE,Scores_and_Fixtures[[#This Row],[Away Score]],_xlfn.BINOM.INV(10000,(VLOOKUP(O239,$AQ$3:$AS$22,2,FALSE)*VLOOKUP(L239,$AQ$3:$AS$22,3,FALSE)*($AS$1/2))/10000,RAND()))</f>
        <v>3</v>
      </c>
      <c r="O239" t="str">
        <f>Scores_and_Fixtures[[#This Row],[Away]]</f>
        <v>Inter</v>
      </c>
      <c r="U239">
        <v>147</v>
      </c>
      <c r="V239">
        <v>7</v>
      </c>
      <c r="W239">
        <v>6</v>
      </c>
      <c r="X239">
        <v>18</v>
      </c>
      <c r="Y239">
        <v>20</v>
      </c>
      <c r="Z239">
        <v>8</v>
      </c>
      <c r="AA239">
        <v>11</v>
      </c>
      <c r="AB239">
        <v>16</v>
      </c>
      <c r="AC239">
        <v>14</v>
      </c>
      <c r="AD239">
        <v>1</v>
      </c>
      <c r="AE239">
        <v>2</v>
      </c>
      <c r="AF239">
        <v>12</v>
      </c>
      <c r="AG239">
        <v>10</v>
      </c>
      <c r="AH239">
        <v>3</v>
      </c>
      <c r="AI239">
        <v>9</v>
      </c>
      <c r="AJ239">
        <v>5</v>
      </c>
      <c r="AK239">
        <v>4</v>
      </c>
      <c r="AL239">
        <v>19</v>
      </c>
      <c r="AM239">
        <v>13</v>
      </c>
      <c r="AN239">
        <v>15</v>
      </c>
      <c r="AO239">
        <v>17</v>
      </c>
      <c r="AT239">
        <f t="shared" si="41"/>
        <v>146</v>
      </c>
    </row>
    <row r="240" spans="1:46" x14ac:dyDescent="0.25">
      <c r="A240">
        <v>24</v>
      </c>
      <c r="B240" t="s">
        <v>368</v>
      </c>
      <c r="E240" t="s">
        <v>362</v>
      </c>
      <c r="K240">
        <f>Scores_and_Fixtures[[#This Row],[Wk]]</f>
        <v>24</v>
      </c>
      <c r="L240" t="str">
        <f>Scores_and_Fixtures[[#This Row],[Home]]</f>
        <v>Genoa</v>
      </c>
      <c r="M240">
        <f ca="1">IF(ISBLANK(Scores_and_Fixtures[[#This Row],[Home Score]])=FALSE,Scores_and_Fixtures[[#This Row],[Home Score]],_xlfn.BINOM.INV(10000,(VLOOKUP(L240,$AQ$3:$AS$22,2,FALSE)*VLOOKUP(O240,$AQ$3:$AS$22,3,FALSE)*($AS$1/2))/10000,RAND()))</f>
        <v>0</v>
      </c>
      <c r="N240">
        <f ca="1">IF(ISBLANK(Scores_and_Fixtures[[#This Row],[Away Score]])=FALSE,Scores_and_Fixtures[[#This Row],[Away Score]],_xlfn.BINOM.INV(10000,(VLOOKUP(O240,$AQ$3:$AS$22,2,FALSE)*VLOOKUP(L240,$AQ$3:$AS$22,3,FALSE)*($AS$1/2))/10000,RAND()))</f>
        <v>2</v>
      </c>
      <c r="O240" t="str">
        <f>Scores_and_Fixtures[[#This Row],[Away]]</f>
        <v>Atalanta</v>
      </c>
      <c r="U240">
        <v>148</v>
      </c>
      <c r="V240">
        <v>5</v>
      </c>
      <c r="W240">
        <v>6</v>
      </c>
      <c r="X240">
        <v>20</v>
      </c>
      <c r="Y240">
        <v>19</v>
      </c>
      <c r="Z240">
        <v>3</v>
      </c>
      <c r="AA240">
        <v>13</v>
      </c>
      <c r="AB240">
        <v>15</v>
      </c>
      <c r="AC240">
        <v>16</v>
      </c>
      <c r="AD240">
        <v>1</v>
      </c>
      <c r="AE240">
        <v>4</v>
      </c>
      <c r="AF240">
        <v>10</v>
      </c>
      <c r="AG240">
        <v>8</v>
      </c>
      <c r="AH240">
        <v>2</v>
      </c>
      <c r="AI240">
        <v>12</v>
      </c>
      <c r="AJ240">
        <v>7</v>
      </c>
      <c r="AK240">
        <v>9</v>
      </c>
      <c r="AL240">
        <v>17</v>
      </c>
      <c r="AM240">
        <v>14</v>
      </c>
      <c r="AN240">
        <v>11</v>
      </c>
      <c r="AO240">
        <v>18</v>
      </c>
      <c r="AT240">
        <f t="shared" si="41"/>
        <v>147</v>
      </c>
    </row>
    <row r="241" spans="1:46" x14ac:dyDescent="0.25">
      <c r="A241">
        <v>24</v>
      </c>
      <c r="B241" t="s">
        <v>364</v>
      </c>
      <c r="E241" t="s">
        <v>372</v>
      </c>
      <c r="K241">
        <f>Scores_and_Fixtures[[#This Row],[Wk]]</f>
        <v>24</v>
      </c>
      <c r="L241" t="str">
        <f>Scores_and_Fixtures[[#This Row],[Home]]</f>
        <v>Cagliari</v>
      </c>
      <c r="M241">
        <f ca="1">IF(ISBLANK(Scores_and_Fixtures[[#This Row],[Home Score]])=FALSE,Scores_and_Fixtures[[#This Row],[Home Score]],_xlfn.BINOM.INV(10000,(VLOOKUP(L241,$AQ$3:$AS$22,2,FALSE)*VLOOKUP(O241,$AQ$3:$AS$22,3,FALSE)*($AS$1/2))/10000,RAND()))</f>
        <v>2</v>
      </c>
      <c r="N241">
        <f ca="1">IF(ISBLANK(Scores_and_Fixtures[[#This Row],[Away Score]])=FALSE,Scores_and_Fixtures[[#This Row],[Away Score]],_xlfn.BINOM.INV(10000,(VLOOKUP(O241,$AQ$3:$AS$22,2,FALSE)*VLOOKUP(L241,$AQ$3:$AS$22,3,FALSE)*($AS$1/2))/10000,RAND()))</f>
        <v>1</v>
      </c>
      <c r="O241" t="str">
        <f>Scores_and_Fixtures[[#This Row],[Away]]</f>
        <v>Lazio</v>
      </c>
      <c r="U241">
        <v>149</v>
      </c>
      <c r="V241">
        <v>6</v>
      </c>
      <c r="W241">
        <v>5</v>
      </c>
      <c r="X241">
        <v>20</v>
      </c>
      <c r="Y241">
        <v>19</v>
      </c>
      <c r="Z241">
        <v>4</v>
      </c>
      <c r="AA241">
        <v>13</v>
      </c>
      <c r="AB241">
        <v>15</v>
      </c>
      <c r="AC241">
        <v>16</v>
      </c>
      <c r="AD241">
        <v>1</v>
      </c>
      <c r="AE241">
        <v>3</v>
      </c>
      <c r="AF241">
        <v>9</v>
      </c>
      <c r="AG241">
        <v>12</v>
      </c>
      <c r="AH241">
        <v>2</v>
      </c>
      <c r="AI241">
        <v>10</v>
      </c>
      <c r="AJ241">
        <v>7</v>
      </c>
      <c r="AK241">
        <v>11</v>
      </c>
      <c r="AL241">
        <v>18</v>
      </c>
      <c r="AM241">
        <v>14</v>
      </c>
      <c r="AN241">
        <v>8</v>
      </c>
      <c r="AO241">
        <v>17</v>
      </c>
      <c r="AT241">
        <f t="shared" si="41"/>
        <v>148</v>
      </c>
    </row>
    <row r="242" spans="1:46" x14ac:dyDescent="0.25">
      <c r="A242">
        <v>25</v>
      </c>
      <c r="B242" t="s">
        <v>370</v>
      </c>
      <c r="E242" t="s">
        <v>378</v>
      </c>
      <c r="K242">
        <f>Scores_and_Fixtures[[#This Row],[Wk]]</f>
        <v>25</v>
      </c>
      <c r="L242" t="str">
        <f>Scores_and_Fixtures[[#This Row],[Home]]</f>
        <v>Inter</v>
      </c>
      <c r="M242">
        <f ca="1">IF(ISBLANK(Scores_and_Fixtures[[#This Row],[Home Score]])=FALSE,Scores_and_Fixtures[[#This Row],[Home Score]],_xlfn.BINOM.INV(10000,(VLOOKUP(L242,$AQ$3:$AS$22,2,FALSE)*VLOOKUP(O242,$AQ$3:$AS$22,3,FALSE)*($AS$1/2))/10000,RAND()))</f>
        <v>7</v>
      </c>
      <c r="N242">
        <f ca="1">IF(ISBLANK(Scores_and_Fixtures[[#This Row],[Away Score]])=FALSE,Scores_and_Fixtures[[#This Row],[Away Score]],_xlfn.BINOM.INV(10000,(VLOOKUP(O242,$AQ$3:$AS$22,2,FALSE)*VLOOKUP(L242,$AQ$3:$AS$22,3,FALSE)*($AS$1/2))/10000,RAND()))</f>
        <v>0</v>
      </c>
      <c r="O242" t="str">
        <f>Scores_and_Fixtures[[#This Row],[Away]]</f>
        <v>Salernitana</v>
      </c>
      <c r="U242">
        <v>150</v>
      </c>
      <c r="V242">
        <v>7</v>
      </c>
      <c r="W242">
        <v>6</v>
      </c>
      <c r="X242">
        <v>18</v>
      </c>
      <c r="Y242">
        <v>20</v>
      </c>
      <c r="Z242">
        <v>4</v>
      </c>
      <c r="AA242">
        <v>10</v>
      </c>
      <c r="AB242">
        <v>15</v>
      </c>
      <c r="AC242">
        <v>16</v>
      </c>
      <c r="AD242">
        <v>1</v>
      </c>
      <c r="AE242">
        <v>2</v>
      </c>
      <c r="AF242">
        <v>14</v>
      </c>
      <c r="AG242">
        <v>9</v>
      </c>
      <c r="AH242">
        <v>3</v>
      </c>
      <c r="AI242">
        <v>11</v>
      </c>
      <c r="AJ242">
        <v>8</v>
      </c>
      <c r="AK242">
        <v>5</v>
      </c>
      <c r="AL242">
        <v>19</v>
      </c>
      <c r="AM242">
        <v>12</v>
      </c>
      <c r="AN242">
        <v>13</v>
      </c>
      <c r="AO242">
        <v>17</v>
      </c>
      <c r="AT242">
        <f t="shared" si="41"/>
        <v>149</v>
      </c>
    </row>
    <row r="243" spans="1:46" x14ac:dyDescent="0.25">
      <c r="A243">
        <v>25</v>
      </c>
      <c r="B243" t="s">
        <v>362</v>
      </c>
      <c r="E243" t="s">
        <v>379</v>
      </c>
      <c r="K243">
        <f>Scores_and_Fixtures[[#This Row],[Wk]]</f>
        <v>25</v>
      </c>
      <c r="L243" t="str">
        <f>Scores_and_Fixtures[[#This Row],[Home]]</f>
        <v>Atalanta</v>
      </c>
      <c r="M243">
        <f ca="1">IF(ISBLANK(Scores_and_Fixtures[[#This Row],[Home Score]])=FALSE,Scores_and_Fixtures[[#This Row],[Home Score]],_xlfn.BINOM.INV(10000,(VLOOKUP(L243,$AQ$3:$AS$22,2,FALSE)*VLOOKUP(O243,$AQ$3:$AS$22,3,FALSE)*($AS$1/2))/10000,RAND()))</f>
        <v>2</v>
      </c>
      <c r="N243">
        <f ca="1">IF(ISBLANK(Scores_and_Fixtures[[#This Row],[Away Score]])=FALSE,Scores_and_Fixtures[[#This Row],[Away Score]],_xlfn.BINOM.INV(10000,(VLOOKUP(O243,$AQ$3:$AS$22,2,FALSE)*VLOOKUP(L243,$AQ$3:$AS$22,3,FALSE)*($AS$1/2))/10000,RAND()))</f>
        <v>2</v>
      </c>
      <c r="O243" t="str">
        <f>Scores_and_Fixtures[[#This Row],[Away]]</f>
        <v>Sassuolo</v>
      </c>
      <c r="U243">
        <v>151</v>
      </c>
      <c r="V243">
        <v>5</v>
      </c>
      <c r="W243">
        <v>3</v>
      </c>
      <c r="X243">
        <v>17</v>
      </c>
      <c r="Y243">
        <v>20</v>
      </c>
      <c r="Z243">
        <v>6</v>
      </c>
      <c r="AA243">
        <v>13</v>
      </c>
      <c r="AB243">
        <v>14</v>
      </c>
      <c r="AC243">
        <v>18</v>
      </c>
      <c r="AD243">
        <v>1</v>
      </c>
      <c r="AE243">
        <v>2</v>
      </c>
      <c r="AF243">
        <v>11</v>
      </c>
      <c r="AG243">
        <v>12</v>
      </c>
      <c r="AH243">
        <v>4</v>
      </c>
      <c r="AI243">
        <v>10</v>
      </c>
      <c r="AJ243">
        <v>9</v>
      </c>
      <c r="AK243">
        <v>7</v>
      </c>
      <c r="AL243">
        <v>19</v>
      </c>
      <c r="AM243">
        <v>16</v>
      </c>
      <c r="AN243">
        <v>8</v>
      </c>
      <c r="AO243">
        <v>15</v>
      </c>
      <c r="AT243">
        <f t="shared" si="41"/>
        <v>150</v>
      </c>
    </row>
    <row r="244" spans="1:46" x14ac:dyDescent="0.25">
      <c r="A244">
        <v>25</v>
      </c>
      <c r="B244" t="s">
        <v>365</v>
      </c>
      <c r="E244" t="s">
        <v>366</v>
      </c>
      <c r="K244">
        <f>Scores_and_Fixtures[[#This Row],[Wk]]</f>
        <v>25</v>
      </c>
      <c r="L244" t="str">
        <f>Scores_and_Fixtures[[#This Row],[Home]]</f>
        <v>Empoli</v>
      </c>
      <c r="M244">
        <f ca="1">IF(ISBLANK(Scores_and_Fixtures[[#This Row],[Home Score]])=FALSE,Scores_and_Fixtures[[#This Row],[Home Score]],_xlfn.BINOM.INV(10000,(VLOOKUP(L244,$AQ$3:$AS$22,2,FALSE)*VLOOKUP(O244,$AQ$3:$AS$22,3,FALSE)*($AS$1/2))/10000,RAND()))</f>
        <v>1</v>
      </c>
      <c r="N244">
        <f ca="1">IF(ISBLANK(Scores_and_Fixtures[[#This Row],[Away Score]])=FALSE,Scores_and_Fixtures[[#This Row],[Away Score]],_xlfn.BINOM.INV(10000,(VLOOKUP(O244,$AQ$3:$AS$22,2,FALSE)*VLOOKUP(L244,$AQ$3:$AS$22,3,FALSE)*($AS$1/2))/10000,RAND()))</f>
        <v>5</v>
      </c>
      <c r="O244" t="str">
        <f>Scores_and_Fixtures[[#This Row],[Away]]</f>
        <v>Fiorentina</v>
      </c>
      <c r="U244">
        <v>152</v>
      </c>
      <c r="V244">
        <v>7</v>
      </c>
      <c r="W244">
        <v>6</v>
      </c>
      <c r="X244">
        <v>16</v>
      </c>
      <c r="Y244">
        <v>20</v>
      </c>
      <c r="Z244">
        <v>4</v>
      </c>
      <c r="AA244">
        <v>11</v>
      </c>
      <c r="AB244">
        <v>17</v>
      </c>
      <c r="AC244">
        <v>18</v>
      </c>
      <c r="AD244">
        <v>1</v>
      </c>
      <c r="AE244">
        <v>2</v>
      </c>
      <c r="AF244">
        <v>10</v>
      </c>
      <c r="AG244">
        <v>12</v>
      </c>
      <c r="AH244">
        <v>3</v>
      </c>
      <c r="AI244">
        <v>13</v>
      </c>
      <c r="AJ244">
        <v>8</v>
      </c>
      <c r="AK244">
        <v>5</v>
      </c>
      <c r="AL244">
        <v>19</v>
      </c>
      <c r="AM244">
        <v>14</v>
      </c>
      <c r="AN244">
        <v>9</v>
      </c>
      <c r="AO244">
        <v>15</v>
      </c>
      <c r="AT244">
        <f t="shared" si="41"/>
        <v>151</v>
      </c>
    </row>
    <row r="245" spans="1:46" x14ac:dyDescent="0.25">
      <c r="A245">
        <v>25</v>
      </c>
      <c r="B245" t="s">
        <v>381</v>
      </c>
      <c r="E245" t="s">
        <v>364</v>
      </c>
      <c r="K245">
        <f>Scores_and_Fixtures[[#This Row],[Wk]]</f>
        <v>25</v>
      </c>
      <c r="L245" t="str">
        <f>Scores_and_Fixtures[[#This Row],[Home]]</f>
        <v>Udinese</v>
      </c>
      <c r="M245">
        <f ca="1">IF(ISBLANK(Scores_and_Fixtures[[#This Row],[Home Score]])=FALSE,Scores_and_Fixtures[[#This Row],[Home Score]],_xlfn.BINOM.INV(10000,(VLOOKUP(L245,$AQ$3:$AS$22,2,FALSE)*VLOOKUP(O245,$AQ$3:$AS$22,3,FALSE)*($AS$1/2))/10000,RAND()))</f>
        <v>0</v>
      </c>
      <c r="N245">
        <f ca="1">IF(ISBLANK(Scores_and_Fixtures[[#This Row],[Away Score]])=FALSE,Scores_and_Fixtures[[#This Row],[Away Score]],_xlfn.BINOM.INV(10000,(VLOOKUP(O245,$AQ$3:$AS$22,2,FALSE)*VLOOKUP(L245,$AQ$3:$AS$22,3,FALSE)*($AS$1/2))/10000,RAND()))</f>
        <v>1</v>
      </c>
      <c r="O245" t="str">
        <f>Scores_and_Fixtures[[#This Row],[Away]]</f>
        <v>Cagliari</v>
      </c>
      <c r="U245">
        <v>153</v>
      </c>
      <c r="V245">
        <v>8</v>
      </c>
      <c r="W245">
        <v>5</v>
      </c>
      <c r="X245">
        <v>17</v>
      </c>
      <c r="Y245">
        <v>20</v>
      </c>
      <c r="Z245">
        <v>6</v>
      </c>
      <c r="AA245">
        <v>12</v>
      </c>
      <c r="AB245">
        <v>16</v>
      </c>
      <c r="AC245">
        <v>13</v>
      </c>
      <c r="AD245">
        <v>1</v>
      </c>
      <c r="AE245">
        <v>3</v>
      </c>
      <c r="AF245">
        <v>14</v>
      </c>
      <c r="AG245">
        <v>10</v>
      </c>
      <c r="AH245">
        <v>2</v>
      </c>
      <c r="AI245">
        <v>9</v>
      </c>
      <c r="AJ245">
        <v>4</v>
      </c>
      <c r="AK245">
        <v>7</v>
      </c>
      <c r="AL245">
        <v>19</v>
      </c>
      <c r="AM245">
        <v>15</v>
      </c>
      <c r="AN245">
        <v>11</v>
      </c>
      <c r="AO245">
        <v>18</v>
      </c>
      <c r="AT245">
        <f t="shared" si="41"/>
        <v>152</v>
      </c>
    </row>
    <row r="246" spans="1:46" x14ac:dyDescent="0.25">
      <c r="A246">
        <v>25</v>
      </c>
      <c r="B246" t="s">
        <v>380</v>
      </c>
      <c r="E246" t="s">
        <v>373</v>
      </c>
      <c r="K246">
        <f>Scores_and_Fixtures[[#This Row],[Wk]]</f>
        <v>25</v>
      </c>
      <c r="L246" t="str">
        <f>Scores_and_Fixtures[[#This Row],[Home]]</f>
        <v>Torino</v>
      </c>
      <c r="M246">
        <f ca="1">IF(ISBLANK(Scores_and_Fixtures[[#This Row],[Home Score]])=FALSE,Scores_and_Fixtures[[#This Row],[Home Score]],_xlfn.BINOM.INV(10000,(VLOOKUP(L246,$AQ$3:$AS$22,2,FALSE)*VLOOKUP(O246,$AQ$3:$AS$22,3,FALSE)*($AS$1/2))/10000,RAND()))</f>
        <v>0</v>
      </c>
      <c r="N246">
        <f ca="1">IF(ISBLANK(Scores_and_Fixtures[[#This Row],[Away Score]])=FALSE,Scores_and_Fixtures[[#This Row],[Away Score]],_xlfn.BINOM.INV(10000,(VLOOKUP(O246,$AQ$3:$AS$22,2,FALSE)*VLOOKUP(L246,$AQ$3:$AS$22,3,FALSE)*($AS$1/2))/10000,RAND()))</f>
        <v>1</v>
      </c>
      <c r="O246" t="str">
        <f>Scores_and_Fixtures[[#This Row],[Away]]</f>
        <v>Lecce</v>
      </c>
      <c r="U246">
        <v>154</v>
      </c>
      <c r="V246">
        <v>7</v>
      </c>
      <c r="W246">
        <v>4</v>
      </c>
      <c r="X246">
        <v>16</v>
      </c>
      <c r="Y246">
        <v>19</v>
      </c>
      <c r="Z246">
        <v>6</v>
      </c>
      <c r="AA246">
        <v>15</v>
      </c>
      <c r="AB246">
        <v>12</v>
      </c>
      <c r="AC246">
        <v>17</v>
      </c>
      <c r="AD246">
        <v>1</v>
      </c>
      <c r="AE246">
        <v>2</v>
      </c>
      <c r="AF246">
        <v>10</v>
      </c>
      <c r="AG246">
        <v>14</v>
      </c>
      <c r="AH246">
        <v>3</v>
      </c>
      <c r="AI246">
        <v>13</v>
      </c>
      <c r="AJ246">
        <v>8</v>
      </c>
      <c r="AK246">
        <v>5</v>
      </c>
      <c r="AL246">
        <v>20</v>
      </c>
      <c r="AM246">
        <v>11</v>
      </c>
      <c r="AN246">
        <v>9</v>
      </c>
      <c r="AO246">
        <v>18</v>
      </c>
      <c r="AT246">
        <f t="shared" si="41"/>
        <v>153</v>
      </c>
    </row>
    <row r="247" spans="1:46" x14ac:dyDescent="0.25">
      <c r="A247">
        <v>25</v>
      </c>
      <c r="B247" t="s">
        <v>369</v>
      </c>
      <c r="E247" t="s">
        <v>371</v>
      </c>
      <c r="K247">
        <f>Scores_and_Fixtures[[#This Row],[Wk]]</f>
        <v>25</v>
      </c>
      <c r="L247" t="str">
        <f>Scores_and_Fixtures[[#This Row],[Home]]</f>
        <v>Hellas Verona</v>
      </c>
      <c r="M247">
        <f ca="1">IF(ISBLANK(Scores_and_Fixtures[[#This Row],[Home Score]])=FALSE,Scores_and_Fixtures[[#This Row],[Home Score]],_xlfn.BINOM.INV(10000,(VLOOKUP(L247,$AQ$3:$AS$22,2,FALSE)*VLOOKUP(O247,$AQ$3:$AS$22,3,FALSE)*($AS$1/2))/10000,RAND()))</f>
        <v>0</v>
      </c>
      <c r="N247">
        <f ca="1">IF(ISBLANK(Scores_and_Fixtures[[#This Row],[Away Score]])=FALSE,Scores_and_Fixtures[[#This Row],[Away Score]],_xlfn.BINOM.INV(10000,(VLOOKUP(O247,$AQ$3:$AS$22,2,FALSE)*VLOOKUP(L247,$AQ$3:$AS$22,3,FALSE)*($AS$1/2))/10000,RAND()))</f>
        <v>1</v>
      </c>
      <c r="O247" t="str">
        <f>Scores_and_Fixtures[[#This Row],[Away]]</f>
        <v>Juventus</v>
      </c>
      <c r="U247">
        <v>155</v>
      </c>
      <c r="V247">
        <v>11</v>
      </c>
      <c r="W247">
        <v>5</v>
      </c>
      <c r="X247">
        <v>17</v>
      </c>
      <c r="Y247">
        <v>20</v>
      </c>
      <c r="Z247">
        <v>6</v>
      </c>
      <c r="AA247">
        <v>10</v>
      </c>
      <c r="AB247">
        <v>15</v>
      </c>
      <c r="AC247">
        <v>18</v>
      </c>
      <c r="AD247">
        <v>1</v>
      </c>
      <c r="AE247">
        <v>2</v>
      </c>
      <c r="AF247">
        <v>12</v>
      </c>
      <c r="AG247">
        <v>14</v>
      </c>
      <c r="AH247">
        <v>4</v>
      </c>
      <c r="AI247">
        <v>13</v>
      </c>
      <c r="AJ247">
        <v>3</v>
      </c>
      <c r="AK247">
        <v>7</v>
      </c>
      <c r="AL247">
        <v>19</v>
      </c>
      <c r="AM247">
        <v>9</v>
      </c>
      <c r="AN247">
        <v>8</v>
      </c>
      <c r="AO247">
        <v>16</v>
      </c>
      <c r="AT247">
        <f t="shared" si="41"/>
        <v>154</v>
      </c>
    </row>
    <row r="248" spans="1:46" x14ac:dyDescent="0.25">
      <c r="A248">
        <v>25</v>
      </c>
      <c r="B248" t="s">
        <v>376</v>
      </c>
      <c r="E248" t="s">
        <v>368</v>
      </c>
      <c r="K248">
        <f>Scores_and_Fixtures[[#This Row],[Wk]]</f>
        <v>25</v>
      </c>
      <c r="L248" t="str">
        <f>Scores_and_Fixtures[[#This Row],[Home]]</f>
        <v>Napoli</v>
      </c>
      <c r="M248">
        <f ca="1">IF(ISBLANK(Scores_and_Fixtures[[#This Row],[Home Score]])=FALSE,Scores_and_Fixtures[[#This Row],[Home Score]],_xlfn.BINOM.INV(10000,(VLOOKUP(L248,$AQ$3:$AS$22,2,FALSE)*VLOOKUP(O248,$AQ$3:$AS$22,3,FALSE)*($AS$1/2))/10000,RAND()))</f>
        <v>0</v>
      </c>
      <c r="N248">
        <f ca="1">IF(ISBLANK(Scores_and_Fixtures[[#This Row],[Away Score]])=FALSE,Scores_and_Fixtures[[#This Row],[Away Score]],_xlfn.BINOM.INV(10000,(VLOOKUP(O248,$AQ$3:$AS$22,2,FALSE)*VLOOKUP(L248,$AQ$3:$AS$22,3,FALSE)*($AS$1/2))/10000,RAND()))</f>
        <v>1</v>
      </c>
      <c r="O248" t="str">
        <f>Scores_and_Fixtures[[#This Row],[Away]]</f>
        <v>Genoa</v>
      </c>
      <c r="U248">
        <v>156</v>
      </c>
      <c r="V248">
        <v>6</v>
      </c>
      <c r="W248">
        <v>5</v>
      </c>
      <c r="X248">
        <v>16</v>
      </c>
      <c r="Y248">
        <v>18</v>
      </c>
      <c r="Z248">
        <v>4</v>
      </c>
      <c r="AA248">
        <v>15</v>
      </c>
      <c r="AB248">
        <v>13</v>
      </c>
      <c r="AC248">
        <v>17</v>
      </c>
      <c r="AD248">
        <v>1</v>
      </c>
      <c r="AE248">
        <v>2</v>
      </c>
      <c r="AF248">
        <v>12</v>
      </c>
      <c r="AG248">
        <v>9</v>
      </c>
      <c r="AH248">
        <v>3</v>
      </c>
      <c r="AI248">
        <v>10</v>
      </c>
      <c r="AJ248">
        <v>8</v>
      </c>
      <c r="AK248">
        <v>7</v>
      </c>
      <c r="AL248">
        <v>19</v>
      </c>
      <c r="AM248">
        <v>14</v>
      </c>
      <c r="AN248">
        <v>11</v>
      </c>
      <c r="AO248">
        <v>20</v>
      </c>
      <c r="AT248">
        <f t="shared" si="41"/>
        <v>155</v>
      </c>
    </row>
    <row r="249" spans="1:46" x14ac:dyDescent="0.25">
      <c r="A249">
        <v>25</v>
      </c>
      <c r="B249" t="s">
        <v>375</v>
      </c>
      <c r="E249" t="s">
        <v>374</v>
      </c>
      <c r="K249">
        <f>Scores_and_Fixtures[[#This Row],[Wk]]</f>
        <v>25</v>
      </c>
      <c r="L249" t="str">
        <f>Scores_and_Fixtures[[#This Row],[Home]]</f>
        <v>Monza</v>
      </c>
      <c r="M249">
        <f ca="1">IF(ISBLANK(Scores_and_Fixtures[[#This Row],[Home Score]])=FALSE,Scores_and_Fixtures[[#This Row],[Home Score]],_xlfn.BINOM.INV(10000,(VLOOKUP(L249,$AQ$3:$AS$22,2,FALSE)*VLOOKUP(O249,$AQ$3:$AS$22,3,FALSE)*($AS$1/2))/10000,RAND()))</f>
        <v>2</v>
      </c>
      <c r="N249">
        <f ca="1">IF(ISBLANK(Scores_and_Fixtures[[#This Row],[Away Score]])=FALSE,Scores_and_Fixtures[[#This Row],[Away Score]],_xlfn.BINOM.INV(10000,(VLOOKUP(O249,$AQ$3:$AS$22,2,FALSE)*VLOOKUP(L249,$AQ$3:$AS$22,3,FALSE)*($AS$1/2))/10000,RAND()))</f>
        <v>0</v>
      </c>
      <c r="O249" t="str">
        <f>Scores_and_Fixtures[[#This Row],[Away]]</f>
        <v>Milan</v>
      </c>
      <c r="U249">
        <v>157</v>
      </c>
      <c r="V249">
        <v>6</v>
      </c>
      <c r="W249">
        <v>8</v>
      </c>
      <c r="X249">
        <v>15</v>
      </c>
      <c r="Y249">
        <v>20</v>
      </c>
      <c r="Z249">
        <v>7</v>
      </c>
      <c r="AA249">
        <v>11</v>
      </c>
      <c r="AB249">
        <v>14</v>
      </c>
      <c r="AC249">
        <v>18</v>
      </c>
      <c r="AD249">
        <v>1</v>
      </c>
      <c r="AE249">
        <v>2</v>
      </c>
      <c r="AF249">
        <v>9</v>
      </c>
      <c r="AG249">
        <v>10</v>
      </c>
      <c r="AH249">
        <v>3</v>
      </c>
      <c r="AI249">
        <v>12</v>
      </c>
      <c r="AJ249">
        <v>5</v>
      </c>
      <c r="AK249">
        <v>4</v>
      </c>
      <c r="AL249">
        <v>19</v>
      </c>
      <c r="AM249">
        <v>16</v>
      </c>
      <c r="AN249">
        <v>13</v>
      </c>
      <c r="AO249">
        <v>17</v>
      </c>
      <c r="AT249">
        <f t="shared" si="41"/>
        <v>156</v>
      </c>
    </row>
    <row r="250" spans="1:46" x14ac:dyDescent="0.25">
      <c r="A250">
        <v>25</v>
      </c>
      <c r="B250" t="s">
        <v>372</v>
      </c>
      <c r="E250" t="s">
        <v>363</v>
      </c>
      <c r="K250">
        <f>Scores_and_Fixtures[[#This Row],[Wk]]</f>
        <v>25</v>
      </c>
      <c r="L250" t="str">
        <f>Scores_and_Fixtures[[#This Row],[Home]]</f>
        <v>Lazio</v>
      </c>
      <c r="M250">
        <f ca="1">IF(ISBLANK(Scores_and_Fixtures[[#This Row],[Home Score]])=FALSE,Scores_and_Fixtures[[#This Row],[Home Score]],_xlfn.BINOM.INV(10000,(VLOOKUP(L250,$AQ$3:$AS$22,2,FALSE)*VLOOKUP(O250,$AQ$3:$AS$22,3,FALSE)*($AS$1/2))/10000,RAND()))</f>
        <v>1</v>
      </c>
      <c r="N250">
        <f ca="1">IF(ISBLANK(Scores_and_Fixtures[[#This Row],[Away Score]])=FALSE,Scores_and_Fixtures[[#This Row],[Away Score]],_xlfn.BINOM.INV(10000,(VLOOKUP(O250,$AQ$3:$AS$22,2,FALSE)*VLOOKUP(L250,$AQ$3:$AS$22,3,FALSE)*($AS$1/2))/10000,RAND()))</f>
        <v>1</v>
      </c>
      <c r="O250" t="str">
        <f>Scores_and_Fixtures[[#This Row],[Away]]</f>
        <v>Bologna</v>
      </c>
      <c r="U250">
        <v>158</v>
      </c>
      <c r="V250">
        <v>9</v>
      </c>
      <c r="W250">
        <v>6</v>
      </c>
      <c r="X250">
        <v>18</v>
      </c>
      <c r="Y250">
        <v>20</v>
      </c>
      <c r="Z250">
        <v>5</v>
      </c>
      <c r="AA250">
        <v>13</v>
      </c>
      <c r="AB250">
        <v>12</v>
      </c>
      <c r="AC250">
        <v>16</v>
      </c>
      <c r="AD250">
        <v>1</v>
      </c>
      <c r="AE250">
        <v>2</v>
      </c>
      <c r="AF250">
        <v>14</v>
      </c>
      <c r="AG250">
        <v>8</v>
      </c>
      <c r="AH250">
        <v>3</v>
      </c>
      <c r="AI250">
        <v>7</v>
      </c>
      <c r="AJ250">
        <v>4</v>
      </c>
      <c r="AK250">
        <v>10</v>
      </c>
      <c r="AL250">
        <v>19</v>
      </c>
      <c r="AM250">
        <v>15</v>
      </c>
      <c r="AN250">
        <v>11</v>
      </c>
      <c r="AO250">
        <v>17</v>
      </c>
      <c r="AT250">
        <f t="shared" si="41"/>
        <v>157</v>
      </c>
    </row>
    <row r="251" spans="1:46" x14ac:dyDescent="0.25">
      <c r="A251">
        <v>25</v>
      </c>
      <c r="B251" t="s">
        <v>367</v>
      </c>
      <c r="E251" t="s">
        <v>377</v>
      </c>
      <c r="K251">
        <f>Scores_and_Fixtures[[#This Row],[Wk]]</f>
        <v>25</v>
      </c>
      <c r="L251" t="str">
        <f>Scores_and_Fixtures[[#This Row],[Home]]</f>
        <v>Frosinone</v>
      </c>
      <c r="M251">
        <f ca="1">IF(ISBLANK(Scores_and_Fixtures[[#This Row],[Home Score]])=FALSE,Scores_and_Fixtures[[#This Row],[Home Score]],_xlfn.BINOM.INV(10000,(VLOOKUP(L251,$AQ$3:$AS$22,2,FALSE)*VLOOKUP(O251,$AQ$3:$AS$22,3,FALSE)*($AS$1/2))/10000,RAND()))</f>
        <v>3</v>
      </c>
      <c r="N251">
        <f ca="1">IF(ISBLANK(Scores_and_Fixtures[[#This Row],[Away Score]])=FALSE,Scores_and_Fixtures[[#This Row],[Away Score]],_xlfn.BINOM.INV(10000,(VLOOKUP(O251,$AQ$3:$AS$22,2,FALSE)*VLOOKUP(L251,$AQ$3:$AS$22,3,FALSE)*($AS$1/2))/10000,RAND()))</f>
        <v>1</v>
      </c>
      <c r="O251" t="str">
        <f>Scores_and_Fixtures[[#This Row],[Away]]</f>
        <v>Roma</v>
      </c>
      <c r="U251">
        <v>159</v>
      </c>
      <c r="V251">
        <v>9</v>
      </c>
      <c r="W251">
        <v>7</v>
      </c>
      <c r="X251">
        <v>17</v>
      </c>
      <c r="Y251">
        <v>19</v>
      </c>
      <c r="Z251">
        <v>5</v>
      </c>
      <c r="AA251">
        <v>12</v>
      </c>
      <c r="AB251">
        <v>15</v>
      </c>
      <c r="AC251">
        <v>16</v>
      </c>
      <c r="AD251">
        <v>1</v>
      </c>
      <c r="AE251">
        <v>2</v>
      </c>
      <c r="AF251">
        <v>8</v>
      </c>
      <c r="AG251">
        <v>10</v>
      </c>
      <c r="AH251">
        <v>3</v>
      </c>
      <c r="AI251">
        <v>14</v>
      </c>
      <c r="AJ251">
        <v>4</v>
      </c>
      <c r="AK251">
        <v>6</v>
      </c>
      <c r="AL251">
        <v>20</v>
      </c>
      <c r="AM251">
        <v>13</v>
      </c>
      <c r="AN251">
        <v>11</v>
      </c>
      <c r="AO251">
        <v>18</v>
      </c>
      <c r="AT251">
        <f t="shared" si="41"/>
        <v>158</v>
      </c>
    </row>
    <row r="252" spans="1:46" x14ac:dyDescent="0.25">
      <c r="A252">
        <v>26</v>
      </c>
      <c r="B252" t="s">
        <v>374</v>
      </c>
      <c r="E252" t="s">
        <v>362</v>
      </c>
      <c r="K252">
        <f>Scores_and_Fixtures[[#This Row],[Wk]]</f>
        <v>26</v>
      </c>
      <c r="L252" t="str">
        <f>Scores_and_Fixtures[[#This Row],[Home]]</f>
        <v>Milan</v>
      </c>
      <c r="M252">
        <f ca="1">IF(ISBLANK(Scores_and_Fixtures[[#This Row],[Home Score]])=FALSE,Scores_and_Fixtures[[#This Row],[Home Score]],_xlfn.BINOM.INV(10000,(VLOOKUP(L252,$AQ$3:$AS$22,2,FALSE)*VLOOKUP(O252,$AQ$3:$AS$22,3,FALSE)*($AS$1/2))/10000,RAND()))</f>
        <v>2</v>
      </c>
      <c r="N252">
        <f ca="1">IF(ISBLANK(Scores_and_Fixtures[[#This Row],[Away Score]])=FALSE,Scores_and_Fixtures[[#This Row],[Away Score]],_xlfn.BINOM.INV(10000,(VLOOKUP(O252,$AQ$3:$AS$22,2,FALSE)*VLOOKUP(L252,$AQ$3:$AS$22,3,FALSE)*($AS$1/2))/10000,RAND()))</f>
        <v>1</v>
      </c>
      <c r="O252" t="str">
        <f>Scores_and_Fixtures[[#This Row],[Away]]</f>
        <v>Atalanta</v>
      </c>
      <c r="U252">
        <v>160</v>
      </c>
      <c r="V252">
        <v>8</v>
      </c>
      <c r="W252">
        <v>4</v>
      </c>
      <c r="X252">
        <v>17</v>
      </c>
      <c r="Y252">
        <v>19</v>
      </c>
      <c r="Z252">
        <v>6</v>
      </c>
      <c r="AA252">
        <v>12</v>
      </c>
      <c r="AB252">
        <v>13</v>
      </c>
      <c r="AC252">
        <v>16</v>
      </c>
      <c r="AD252">
        <v>1</v>
      </c>
      <c r="AE252">
        <v>3</v>
      </c>
      <c r="AF252">
        <v>9</v>
      </c>
      <c r="AG252">
        <v>10</v>
      </c>
      <c r="AH252">
        <v>2</v>
      </c>
      <c r="AI252">
        <v>11</v>
      </c>
      <c r="AJ252">
        <v>5</v>
      </c>
      <c r="AK252">
        <v>7</v>
      </c>
      <c r="AL252">
        <v>20</v>
      </c>
      <c r="AM252">
        <v>15</v>
      </c>
      <c r="AN252">
        <v>14</v>
      </c>
      <c r="AO252">
        <v>18</v>
      </c>
      <c r="AT252">
        <f t="shared" si="41"/>
        <v>159</v>
      </c>
    </row>
    <row r="253" spans="1:46" x14ac:dyDescent="0.25">
      <c r="A253">
        <v>26</v>
      </c>
      <c r="B253" t="s">
        <v>371</v>
      </c>
      <c r="E253" t="s">
        <v>367</v>
      </c>
      <c r="K253">
        <f>Scores_and_Fixtures[[#This Row],[Wk]]</f>
        <v>26</v>
      </c>
      <c r="L253" t="str">
        <f>Scores_and_Fixtures[[#This Row],[Home]]</f>
        <v>Juventus</v>
      </c>
      <c r="M253">
        <f ca="1">IF(ISBLANK(Scores_and_Fixtures[[#This Row],[Home Score]])=FALSE,Scores_and_Fixtures[[#This Row],[Home Score]],_xlfn.BINOM.INV(10000,(VLOOKUP(L253,$AQ$3:$AS$22,2,FALSE)*VLOOKUP(O253,$AQ$3:$AS$22,3,FALSE)*($AS$1/2))/10000,RAND()))</f>
        <v>0</v>
      </c>
      <c r="N253">
        <f ca="1">IF(ISBLANK(Scores_and_Fixtures[[#This Row],[Away Score]])=FALSE,Scores_and_Fixtures[[#This Row],[Away Score]],_xlfn.BINOM.INV(10000,(VLOOKUP(O253,$AQ$3:$AS$22,2,FALSE)*VLOOKUP(L253,$AQ$3:$AS$22,3,FALSE)*($AS$1/2))/10000,RAND()))</f>
        <v>0</v>
      </c>
      <c r="O253" t="str">
        <f>Scores_and_Fixtures[[#This Row],[Away]]</f>
        <v>Frosinone</v>
      </c>
      <c r="U253">
        <v>161</v>
      </c>
      <c r="V253">
        <v>8</v>
      </c>
      <c r="W253">
        <v>4</v>
      </c>
      <c r="X253">
        <v>16</v>
      </c>
      <c r="Y253">
        <v>20</v>
      </c>
      <c r="Z253">
        <v>5</v>
      </c>
      <c r="AA253">
        <v>7</v>
      </c>
      <c r="AB253">
        <v>15</v>
      </c>
      <c r="AC253">
        <v>18</v>
      </c>
      <c r="AD253">
        <v>1</v>
      </c>
      <c r="AE253">
        <v>2</v>
      </c>
      <c r="AF253">
        <v>12</v>
      </c>
      <c r="AG253">
        <v>10</v>
      </c>
      <c r="AH253">
        <v>6</v>
      </c>
      <c r="AI253">
        <v>13</v>
      </c>
      <c r="AJ253">
        <v>9</v>
      </c>
      <c r="AK253">
        <v>3</v>
      </c>
      <c r="AL253">
        <v>19</v>
      </c>
      <c r="AM253">
        <v>14</v>
      </c>
      <c r="AN253">
        <v>11</v>
      </c>
      <c r="AO253">
        <v>17</v>
      </c>
      <c r="AT253">
        <f t="shared" si="41"/>
        <v>160</v>
      </c>
    </row>
    <row r="254" spans="1:46" x14ac:dyDescent="0.25">
      <c r="A254">
        <v>26</v>
      </c>
      <c r="B254" t="s">
        <v>363</v>
      </c>
      <c r="E254" t="s">
        <v>369</v>
      </c>
      <c r="K254">
        <f>Scores_and_Fixtures[[#This Row],[Wk]]</f>
        <v>26</v>
      </c>
      <c r="L254" t="str">
        <f>Scores_and_Fixtures[[#This Row],[Home]]</f>
        <v>Bologna</v>
      </c>
      <c r="M254">
        <f ca="1">IF(ISBLANK(Scores_and_Fixtures[[#This Row],[Home Score]])=FALSE,Scores_and_Fixtures[[#This Row],[Home Score]],_xlfn.BINOM.INV(10000,(VLOOKUP(L254,$AQ$3:$AS$22,2,FALSE)*VLOOKUP(O254,$AQ$3:$AS$22,3,FALSE)*($AS$1/2))/10000,RAND()))</f>
        <v>1</v>
      </c>
      <c r="N254">
        <f ca="1">IF(ISBLANK(Scores_and_Fixtures[[#This Row],[Away Score]])=FALSE,Scores_and_Fixtures[[#This Row],[Away Score]],_xlfn.BINOM.INV(10000,(VLOOKUP(O254,$AQ$3:$AS$22,2,FALSE)*VLOOKUP(L254,$AQ$3:$AS$22,3,FALSE)*($AS$1/2))/10000,RAND()))</f>
        <v>1</v>
      </c>
      <c r="O254" t="str">
        <f>Scores_and_Fixtures[[#This Row],[Away]]</f>
        <v>Hellas Verona</v>
      </c>
      <c r="U254">
        <v>162</v>
      </c>
      <c r="V254">
        <v>5</v>
      </c>
      <c r="W254">
        <v>6</v>
      </c>
      <c r="X254">
        <v>17</v>
      </c>
      <c r="Y254">
        <v>20</v>
      </c>
      <c r="Z254">
        <v>3</v>
      </c>
      <c r="AA254">
        <v>15</v>
      </c>
      <c r="AB254">
        <v>16</v>
      </c>
      <c r="AC254">
        <v>14</v>
      </c>
      <c r="AD254">
        <v>1</v>
      </c>
      <c r="AE254">
        <v>2</v>
      </c>
      <c r="AF254">
        <v>10</v>
      </c>
      <c r="AG254">
        <v>12</v>
      </c>
      <c r="AH254">
        <v>4</v>
      </c>
      <c r="AI254">
        <v>11</v>
      </c>
      <c r="AJ254">
        <v>7</v>
      </c>
      <c r="AK254">
        <v>8</v>
      </c>
      <c r="AL254">
        <v>19</v>
      </c>
      <c r="AM254">
        <v>13</v>
      </c>
      <c r="AN254">
        <v>9</v>
      </c>
      <c r="AO254">
        <v>18</v>
      </c>
      <c r="AT254">
        <f t="shared" si="41"/>
        <v>161</v>
      </c>
    </row>
    <row r="255" spans="1:46" x14ac:dyDescent="0.25">
      <c r="A255">
        <v>26</v>
      </c>
      <c r="B255" t="s">
        <v>377</v>
      </c>
      <c r="E255" t="s">
        <v>380</v>
      </c>
      <c r="K255">
        <f>Scores_and_Fixtures[[#This Row],[Wk]]</f>
        <v>26</v>
      </c>
      <c r="L255" t="str">
        <f>Scores_and_Fixtures[[#This Row],[Home]]</f>
        <v>Roma</v>
      </c>
      <c r="M255">
        <f ca="1">IF(ISBLANK(Scores_and_Fixtures[[#This Row],[Home Score]])=FALSE,Scores_and_Fixtures[[#This Row],[Home Score]],_xlfn.BINOM.INV(10000,(VLOOKUP(L255,$AQ$3:$AS$22,2,FALSE)*VLOOKUP(O255,$AQ$3:$AS$22,3,FALSE)*($AS$1/2))/10000,RAND()))</f>
        <v>3</v>
      </c>
      <c r="N255">
        <f ca="1">IF(ISBLANK(Scores_and_Fixtures[[#This Row],[Away Score]])=FALSE,Scores_and_Fixtures[[#This Row],[Away Score]],_xlfn.BINOM.INV(10000,(VLOOKUP(O255,$AQ$3:$AS$22,2,FALSE)*VLOOKUP(L255,$AQ$3:$AS$22,3,FALSE)*($AS$1/2))/10000,RAND()))</f>
        <v>1</v>
      </c>
      <c r="O255" t="str">
        <f>Scores_and_Fixtures[[#This Row],[Away]]</f>
        <v>Torino</v>
      </c>
      <c r="U255">
        <v>163</v>
      </c>
      <c r="V255">
        <v>4</v>
      </c>
      <c r="W255">
        <v>5</v>
      </c>
      <c r="X255">
        <v>18</v>
      </c>
      <c r="Y255">
        <v>19</v>
      </c>
      <c r="Z255">
        <v>8</v>
      </c>
      <c r="AA255">
        <v>11</v>
      </c>
      <c r="AB255">
        <v>16</v>
      </c>
      <c r="AC255">
        <v>14</v>
      </c>
      <c r="AD255">
        <v>1</v>
      </c>
      <c r="AE255">
        <v>2</v>
      </c>
      <c r="AF255">
        <v>15</v>
      </c>
      <c r="AG255">
        <v>12</v>
      </c>
      <c r="AH255">
        <v>3</v>
      </c>
      <c r="AI255">
        <v>9</v>
      </c>
      <c r="AJ255">
        <v>7</v>
      </c>
      <c r="AK255">
        <v>6</v>
      </c>
      <c r="AL255">
        <v>20</v>
      </c>
      <c r="AM255">
        <v>13</v>
      </c>
      <c r="AN255">
        <v>10</v>
      </c>
      <c r="AO255">
        <v>17</v>
      </c>
      <c r="AT255">
        <f t="shared" si="41"/>
        <v>162</v>
      </c>
    </row>
    <row r="256" spans="1:46" x14ac:dyDescent="0.25">
      <c r="A256">
        <v>26</v>
      </c>
      <c r="B256" t="s">
        <v>366</v>
      </c>
      <c r="E256" t="s">
        <v>372</v>
      </c>
      <c r="K256">
        <f>Scores_and_Fixtures[[#This Row],[Wk]]</f>
        <v>26</v>
      </c>
      <c r="L256" t="str">
        <f>Scores_and_Fixtures[[#This Row],[Home]]</f>
        <v>Fiorentina</v>
      </c>
      <c r="M256">
        <f ca="1">IF(ISBLANK(Scores_and_Fixtures[[#This Row],[Home Score]])=FALSE,Scores_and_Fixtures[[#This Row],[Home Score]],_xlfn.BINOM.INV(10000,(VLOOKUP(L256,$AQ$3:$AS$22,2,FALSE)*VLOOKUP(O256,$AQ$3:$AS$22,3,FALSE)*($AS$1/2))/10000,RAND()))</f>
        <v>1</v>
      </c>
      <c r="N256">
        <f ca="1">IF(ISBLANK(Scores_and_Fixtures[[#This Row],[Away Score]])=FALSE,Scores_and_Fixtures[[#This Row],[Away Score]],_xlfn.BINOM.INV(10000,(VLOOKUP(O256,$AQ$3:$AS$22,2,FALSE)*VLOOKUP(L256,$AQ$3:$AS$22,3,FALSE)*($AS$1/2))/10000,RAND()))</f>
        <v>1</v>
      </c>
      <c r="O256" t="str">
        <f>Scores_and_Fixtures[[#This Row],[Away]]</f>
        <v>Lazio</v>
      </c>
      <c r="U256">
        <v>164</v>
      </c>
      <c r="V256">
        <v>6</v>
      </c>
      <c r="W256">
        <v>8</v>
      </c>
      <c r="X256">
        <v>16</v>
      </c>
      <c r="Y256">
        <v>20</v>
      </c>
      <c r="Z256">
        <v>7</v>
      </c>
      <c r="AA256">
        <v>11</v>
      </c>
      <c r="AB256">
        <v>15</v>
      </c>
      <c r="AC256">
        <v>17</v>
      </c>
      <c r="AD256">
        <v>1</v>
      </c>
      <c r="AE256">
        <v>2</v>
      </c>
      <c r="AF256">
        <v>12</v>
      </c>
      <c r="AG256">
        <v>13</v>
      </c>
      <c r="AH256">
        <v>4</v>
      </c>
      <c r="AI256">
        <v>9</v>
      </c>
      <c r="AJ256">
        <v>5</v>
      </c>
      <c r="AK256">
        <v>3</v>
      </c>
      <c r="AL256">
        <v>19</v>
      </c>
      <c r="AM256">
        <v>14</v>
      </c>
      <c r="AN256">
        <v>10</v>
      </c>
      <c r="AO256">
        <v>18</v>
      </c>
      <c r="AT256">
        <f t="shared" si="41"/>
        <v>163</v>
      </c>
    </row>
    <row r="257" spans="1:46" x14ac:dyDescent="0.25">
      <c r="A257">
        <v>26</v>
      </c>
      <c r="B257" t="s">
        <v>364</v>
      </c>
      <c r="E257" t="s">
        <v>376</v>
      </c>
      <c r="K257">
        <f>Scores_and_Fixtures[[#This Row],[Wk]]</f>
        <v>26</v>
      </c>
      <c r="L257" t="str">
        <f>Scores_and_Fixtures[[#This Row],[Home]]</f>
        <v>Cagliari</v>
      </c>
      <c r="M257">
        <f ca="1">IF(ISBLANK(Scores_and_Fixtures[[#This Row],[Home Score]])=FALSE,Scores_and_Fixtures[[#This Row],[Home Score]],_xlfn.BINOM.INV(10000,(VLOOKUP(L257,$AQ$3:$AS$22,2,FALSE)*VLOOKUP(O257,$AQ$3:$AS$22,3,FALSE)*($AS$1/2))/10000,RAND()))</f>
        <v>2</v>
      </c>
      <c r="N257">
        <f ca="1">IF(ISBLANK(Scores_and_Fixtures[[#This Row],[Away Score]])=FALSE,Scores_and_Fixtures[[#This Row],[Away Score]],_xlfn.BINOM.INV(10000,(VLOOKUP(O257,$AQ$3:$AS$22,2,FALSE)*VLOOKUP(L257,$AQ$3:$AS$22,3,FALSE)*($AS$1/2))/10000,RAND()))</f>
        <v>3</v>
      </c>
      <c r="O257" t="str">
        <f>Scores_and_Fixtures[[#This Row],[Away]]</f>
        <v>Napoli</v>
      </c>
      <c r="U257">
        <v>165</v>
      </c>
      <c r="V257">
        <v>8</v>
      </c>
      <c r="W257">
        <v>5</v>
      </c>
      <c r="X257">
        <v>16</v>
      </c>
      <c r="Y257">
        <v>19</v>
      </c>
      <c r="Z257">
        <v>3</v>
      </c>
      <c r="AA257">
        <v>14</v>
      </c>
      <c r="AB257">
        <v>15</v>
      </c>
      <c r="AC257">
        <v>17</v>
      </c>
      <c r="AD257">
        <v>1</v>
      </c>
      <c r="AE257">
        <v>4</v>
      </c>
      <c r="AF257">
        <v>13</v>
      </c>
      <c r="AG257">
        <v>10</v>
      </c>
      <c r="AH257">
        <v>2</v>
      </c>
      <c r="AI257">
        <v>12</v>
      </c>
      <c r="AJ257">
        <v>6</v>
      </c>
      <c r="AK257">
        <v>7</v>
      </c>
      <c r="AL257">
        <v>20</v>
      </c>
      <c r="AM257">
        <v>11</v>
      </c>
      <c r="AN257">
        <v>9</v>
      </c>
      <c r="AO257">
        <v>18</v>
      </c>
      <c r="AT257">
        <f t="shared" si="41"/>
        <v>164</v>
      </c>
    </row>
    <row r="258" spans="1:46" x14ac:dyDescent="0.25">
      <c r="A258">
        <v>26</v>
      </c>
      <c r="B258" t="s">
        <v>378</v>
      </c>
      <c r="E258" t="s">
        <v>375</v>
      </c>
      <c r="K258">
        <f>Scores_and_Fixtures[[#This Row],[Wk]]</f>
        <v>26</v>
      </c>
      <c r="L258" t="str">
        <f>Scores_and_Fixtures[[#This Row],[Home]]</f>
        <v>Salernitana</v>
      </c>
      <c r="M258">
        <f ca="1">IF(ISBLANK(Scores_and_Fixtures[[#This Row],[Home Score]])=FALSE,Scores_and_Fixtures[[#This Row],[Home Score]],_xlfn.BINOM.INV(10000,(VLOOKUP(L258,$AQ$3:$AS$22,2,FALSE)*VLOOKUP(O258,$AQ$3:$AS$22,3,FALSE)*($AS$1/2))/10000,RAND()))</f>
        <v>0</v>
      </c>
      <c r="N258">
        <f ca="1">IF(ISBLANK(Scores_and_Fixtures[[#This Row],[Away Score]])=FALSE,Scores_and_Fixtures[[#This Row],[Away Score]],_xlfn.BINOM.INV(10000,(VLOOKUP(O258,$AQ$3:$AS$22,2,FALSE)*VLOOKUP(L258,$AQ$3:$AS$22,3,FALSE)*($AS$1/2))/10000,RAND()))</f>
        <v>3</v>
      </c>
      <c r="O258" t="str">
        <f>Scores_and_Fixtures[[#This Row],[Away]]</f>
        <v>Monza</v>
      </c>
      <c r="U258">
        <v>166</v>
      </c>
      <c r="V258">
        <v>6</v>
      </c>
      <c r="W258">
        <v>7</v>
      </c>
      <c r="X258">
        <v>18</v>
      </c>
      <c r="Y258">
        <v>19</v>
      </c>
      <c r="Z258">
        <v>8</v>
      </c>
      <c r="AA258">
        <v>12</v>
      </c>
      <c r="AB258">
        <v>15</v>
      </c>
      <c r="AC258">
        <v>16</v>
      </c>
      <c r="AD258">
        <v>1</v>
      </c>
      <c r="AE258">
        <v>2</v>
      </c>
      <c r="AF258">
        <v>13</v>
      </c>
      <c r="AG258">
        <v>11</v>
      </c>
      <c r="AH258">
        <v>3</v>
      </c>
      <c r="AI258">
        <v>9</v>
      </c>
      <c r="AJ258">
        <v>10</v>
      </c>
      <c r="AK258">
        <v>4</v>
      </c>
      <c r="AL258">
        <v>20</v>
      </c>
      <c r="AM258">
        <v>14</v>
      </c>
      <c r="AN258">
        <v>5</v>
      </c>
      <c r="AO258">
        <v>17</v>
      </c>
      <c r="AT258">
        <f t="shared" si="41"/>
        <v>165</v>
      </c>
    </row>
    <row r="259" spans="1:46" x14ac:dyDescent="0.25">
      <c r="A259">
        <v>26</v>
      </c>
      <c r="B259" t="s">
        <v>368</v>
      </c>
      <c r="E259" t="s">
        <v>381</v>
      </c>
      <c r="K259">
        <f>Scores_and_Fixtures[[#This Row],[Wk]]</f>
        <v>26</v>
      </c>
      <c r="L259" t="str">
        <f>Scores_and_Fixtures[[#This Row],[Home]]</f>
        <v>Genoa</v>
      </c>
      <c r="M259">
        <f ca="1">IF(ISBLANK(Scores_and_Fixtures[[#This Row],[Home Score]])=FALSE,Scores_and_Fixtures[[#This Row],[Home Score]],_xlfn.BINOM.INV(10000,(VLOOKUP(L259,$AQ$3:$AS$22,2,FALSE)*VLOOKUP(O259,$AQ$3:$AS$22,3,FALSE)*($AS$1/2))/10000,RAND()))</f>
        <v>0</v>
      </c>
      <c r="N259">
        <f ca="1">IF(ISBLANK(Scores_and_Fixtures[[#This Row],[Away Score]])=FALSE,Scores_and_Fixtures[[#This Row],[Away Score]],_xlfn.BINOM.INV(10000,(VLOOKUP(O259,$AQ$3:$AS$22,2,FALSE)*VLOOKUP(L259,$AQ$3:$AS$22,3,FALSE)*($AS$1/2))/10000,RAND()))</f>
        <v>0</v>
      </c>
      <c r="O259" t="str">
        <f>Scores_and_Fixtures[[#This Row],[Away]]</f>
        <v>Udinese</v>
      </c>
      <c r="U259">
        <v>167</v>
      </c>
      <c r="V259">
        <v>6</v>
      </c>
      <c r="W259">
        <v>3</v>
      </c>
      <c r="X259">
        <v>17</v>
      </c>
      <c r="Y259">
        <v>20</v>
      </c>
      <c r="Z259">
        <v>4</v>
      </c>
      <c r="AA259">
        <v>14</v>
      </c>
      <c r="AB259">
        <v>15</v>
      </c>
      <c r="AC259">
        <v>16</v>
      </c>
      <c r="AD259">
        <v>1</v>
      </c>
      <c r="AE259">
        <v>2</v>
      </c>
      <c r="AF259">
        <v>10</v>
      </c>
      <c r="AG259">
        <v>12</v>
      </c>
      <c r="AH259">
        <v>7</v>
      </c>
      <c r="AI259">
        <v>9</v>
      </c>
      <c r="AJ259">
        <v>8</v>
      </c>
      <c r="AK259">
        <v>5</v>
      </c>
      <c r="AL259">
        <v>19</v>
      </c>
      <c r="AM259">
        <v>11</v>
      </c>
      <c r="AN259">
        <v>13</v>
      </c>
      <c r="AO259">
        <v>18</v>
      </c>
      <c r="AT259">
        <f t="shared" si="41"/>
        <v>166</v>
      </c>
    </row>
    <row r="260" spans="1:46" x14ac:dyDescent="0.25">
      <c r="A260">
        <v>26</v>
      </c>
      <c r="B260" t="s">
        <v>373</v>
      </c>
      <c r="E260" t="s">
        <v>370</v>
      </c>
      <c r="K260">
        <f>Scores_and_Fixtures[[#This Row],[Wk]]</f>
        <v>26</v>
      </c>
      <c r="L260" t="str">
        <f>Scores_and_Fixtures[[#This Row],[Home]]</f>
        <v>Lecce</v>
      </c>
      <c r="M260">
        <f ca="1">IF(ISBLANK(Scores_and_Fixtures[[#This Row],[Home Score]])=FALSE,Scores_and_Fixtures[[#This Row],[Home Score]],_xlfn.BINOM.INV(10000,(VLOOKUP(L260,$AQ$3:$AS$22,2,FALSE)*VLOOKUP(O260,$AQ$3:$AS$22,3,FALSE)*($AS$1/2))/10000,RAND()))</f>
        <v>0</v>
      </c>
      <c r="N260">
        <f ca="1">IF(ISBLANK(Scores_and_Fixtures[[#This Row],[Away Score]])=FALSE,Scores_and_Fixtures[[#This Row],[Away Score]],_xlfn.BINOM.INV(10000,(VLOOKUP(O260,$AQ$3:$AS$22,2,FALSE)*VLOOKUP(L260,$AQ$3:$AS$22,3,FALSE)*($AS$1/2))/10000,RAND()))</f>
        <v>2</v>
      </c>
      <c r="O260" t="str">
        <f>Scores_and_Fixtures[[#This Row],[Away]]</f>
        <v>Inter</v>
      </c>
      <c r="U260">
        <v>168</v>
      </c>
      <c r="V260">
        <v>9</v>
      </c>
      <c r="W260">
        <v>6</v>
      </c>
      <c r="X260">
        <v>18</v>
      </c>
      <c r="Y260">
        <v>20</v>
      </c>
      <c r="Z260">
        <v>5</v>
      </c>
      <c r="AA260">
        <v>14</v>
      </c>
      <c r="AB260">
        <v>17</v>
      </c>
      <c r="AC260">
        <v>16</v>
      </c>
      <c r="AD260">
        <v>1</v>
      </c>
      <c r="AE260">
        <v>2</v>
      </c>
      <c r="AF260">
        <v>13</v>
      </c>
      <c r="AG260">
        <v>12</v>
      </c>
      <c r="AH260">
        <v>3</v>
      </c>
      <c r="AI260">
        <v>10</v>
      </c>
      <c r="AJ260">
        <v>4</v>
      </c>
      <c r="AK260">
        <v>7</v>
      </c>
      <c r="AL260">
        <v>19</v>
      </c>
      <c r="AM260">
        <v>11</v>
      </c>
      <c r="AN260">
        <v>8</v>
      </c>
      <c r="AO260">
        <v>15</v>
      </c>
      <c r="AT260">
        <f t="shared" si="41"/>
        <v>167</v>
      </c>
    </row>
    <row r="261" spans="1:46" x14ac:dyDescent="0.25">
      <c r="A261">
        <v>26</v>
      </c>
      <c r="B261" t="s">
        <v>379</v>
      </c>
      <c r="E261" t="s">
        <v>365</v>
      </c>
      <c r="K261">
        <f>Scores_and_Fixtures[[#This Row],[Wk]]</f>
        <v>26</v>
      </c>
      <c r="L261" t="str">
        <f>Scores_and_Fixtures[[#This Row],[Home]]</f>
        <v>Sassuolo</v>
      </c>
      <c r="M261">
        <f ca="1">IF(ISBLANK(Scores_and_Fixtures[[#This Row],[Home Score]])=FALSE,Scores_and_Fixtures[[#This Row],[Home Score]],_xlfn.BINOM.INV(10000,(VLOOKUP(L261,$AQ$3:$AS$22,2,FALSE)*VLOOKUP(O261,$AQ$3:$AS$22,3,FALSE)*($AS$1/2))/10000,RAND()))</f>
        <v>4</v>
      </c>
      <c r="N261">
        <f ca="1">IF(ISBLANK(Scores_and_Fixtures[[#This Row],[Away Score]])=FALSE,Scores_and_Fixtures[[#This Row],[Away Score]],_xlfn.BINOM.INV(10000,(VLOOKUP(O261,$AQ$3:$AS$22,2,FALSE)*VLOOKUP(L261,$AQ$3:$AS$22,3,FALSE)*($AS$1/2))/10000,RAND()))</f>
        <v>1</v>
      </c>
      <c r="O261" t="str">
        <f>Scores_and_Fixtures[[#This Row],[Away]]</f>
        <v>Empoli</v>
      </c>
      <c r="U261">
        <v>169</v>
      </c>
      <c r="V261">
        <v>8</v>
      </c>
      <c r="W261">
        <v>4</v>
      </c>
      <c r="X261">
        <v>18</v>
      </c>
      <c r="Y261">
        <v>19</v>
      </c>
      <c r="Z261">
        <v>6</v>
      </c>
      <c r="AA261">
        <v>14</v>
      </c>
      <c r="AB261">
        <v>16</v>
      </c>
      <c r="AC261">
        <v>11</v>
      </c>
      <c r="AD261">
        <v>1</v>
      </c>
      <c r="AE261">
        <v>2</v>
      </c>
      <c r="AF261">
        <v>15</v>
      </c>
      <c r="AG261">
        <v>12</v>
      </c>
      <c r="AH261">
        <v>3</v>
      </c>
      <c r="AI261">
        <v>10</v>
      </c>
      <c r="AJ261">
        <v>7</v>
      </c>
      <c r="AK261">
        <v>5</v>
      </c>
      <c r="AL261">
        <v>20</v>
      </c>
      <c r="AM261">
        <v>13</v>
      </c>
      <c r="AN261">
        <v>9</v>
      </c>
      <c r="AO261">
        <v>17</v>
      </c>
      <c r="AT261">
        <f t="shared" si="41"/>
        <v>168</v>
      </c>
    </row>
    <row r="262" spans="1:46" x14ac:dyDescent="0.25">
      <c r="A262">
        <v>27</v>
      </c>
      <c r="B262" t="s">
        <v>367</v>
      </c>
      <c r="E262" t="s">
        <v>373</v>
      </c>
      <c r="K262">
        <f>Scores_and_Fixtures[[#This Row],[Wk]]</f>
        <v>27</v>
      </c>
      <c r="L262" t="str">
        <f>Scores_and_Fixtures[[#This Row],[Home]]</f>
        <v>Frosinone</v>
      </c>
      <c r="M262">
        <f ca="1">IF(ISBLANK(Scores_and_Fixtures[[#This Row],[Home Score]])=FALSE,Scores_and_Fixtures[[#This Row],[Home Score]],_xlfn.BINOM.INV(10000,(VLOOKUP(L262,$AQ$3:$AS$22,2,FALSE)*VLOOKUP(O262,$AQ$3:$AS$22,3,FALSE)*($AS$1/2))/10000,RAND()))</f>
        <v>1</v>
      </c>
      <c r="N262">
        <f ca="1">IF(ISBLANK(Scores_and_Fixtures[[#This Row],[Away Score]])=FALSE,Scores_and_Fixtures[[#This Row],[Away Score]],_xlfn.BINOM.INV(10000,(VLOOKUP(O262,$AQ$3:$AS$22,2,FALSE)*VLOOKUP(L262,$AQ$3:$AS$22,3,FALSE)*($AS$1/2))/10000,RAND()))</f>
        <v>2</v>
      </c>
      <c r="O262" t="str">
        <f>Scores_and_Fixtures[[#This Row],[Away]]</f>
        <v>Lecce</v>
      </c>
      <c r="U262">
        <v>170</v>
      </c>
      <c r="V262">
        <v>7</v>
      </c>
      <c r="W262">
        <v>4</v>
      </c>
      <c r="X262">
        <v>17</v>
      </c>
      <c r="Y262">
        <v>19</v>
      </c>
      <c r="Z262">
        <v>5</v>
      </c>
      <c r="AA262">
        <v>12</v>
      </c>
      <c r="AB262">
        <v>16</v>
      </c>
      <c r="AC262">
        <v>15</v>
      </c>
      <c r="AD262">
        <v>1</v>
      </c>
      <c r="AE262">
        <v>2</v>
      </c>
      <c r="AF262">
        <v>14</v>
      </c>
      <c r="AG262">
        <v>13</v>
      </c>
      <c r="AH262">
        <v>3</v>
      </c>
      <c r="AI262">
        <v>11</v>
      </c>
      <c r="AJ262">
        <v>8</v>
      </c>
      <c r="AK262">
        <v>6</v>
      </c>
      <c r="AL262">
        <v>20</v>
      </c>
      <c r="AM262">
        <v>10</v>
      </c>
      <c r="AN262">
        <v>9</v>
      </c>
      <c r="AO262">
        <v>18</v>
      </c>
      <c r="AT262">
        <f t="shared" si="41"/>
        <v>169</v>
      </c>
    </row>
    <row r="263" spans="1:46" x14ac:dyDescent="0.25">
      <c r="A263">
        <v>27</v>
      </c>
      <c r="B263" t="s">
        <v>362</v>
      </c>
      <c r="E263" t="s">
        <v>363</v>
      </c>
      <c r="K263">
        <f>Scores_and_Fixtures[[#This Row],[Wk]]</f>
        <v>27</v>
      </c>
      <c r="L263" t="str">
        <f>Scores_and_Fixtures[[#This Row],[Home]]</f>
        <v>Atalanta</v>
      </c>
      <c r="M263">
        <f ca="1">IF(ISBLANK(Scores_and_Fixtures[[#This Row],[Home Score]])=FALSE,Scores_and_Fixtures[[#This Row],[Home Score]],_xlfn.BINOM.INV(10000,(VLOOKUP(L263,$AQ$3:$AS$22,2,FALSE)*VLOOKUP(O263,$AQ$3:$AS$22,3,FALSE)*($AS$1/2))/10000,RAND()))</f>
        <v>0</v>
      </c>
      <c r="N263">
        <f ca="1">IF(ISBLANK(Scores_and_Fixtures[[#This Row],[Away Score]])=FALSE,Scores_and_Fixtures[[#This Row],[Away Score]],_xlfn.BINOM.INV(10000,(VLOOKUP(O263,$AQ$3:$AS$22,2,FALSE)*VLOOKUP(L263,$AQ$3:$AS$22,3,FALSE)*($AS$1/2))/10000,RAND()))</f>
        <v>2</v>
      </c>
      <c r="O263" t="str">
        <f>Scores_and_Fixtures[[#This Row],[Away]]</f>
        <v>Bologna</v>
      </c>
      <c r="U263">
        <v>171</v>
      </c>
      <c r="V263">
        <v>5</v>
      </c>
      <c r="W263">
        <v>6</v>
      </c>
      <c r="X263">
        <v>17</v>
      </c>
      <c r="Y263">
        <v>20</v>
      </c>
      <c r="Z263">
        <v>3</v>
      </c>
      <c r="AA263">
        <v>13</v>
      </c>
      <c r="AB263">
        <v>12</v>
      </c>
      <c r="AC263">
        <v>16</v>
      </c>
      <c r="AD263">
        <v>1</v>
      </c>
      <c r="AE263">
        <v>4</v>
      </c>
      <c r="AF263">
        <v>9</v>
      </c>
      <c r="AG263">
        <v>15</v>
      </c>
      <c r="AH263">
        <v>2</v>
      </c>
      <c r="AI263">
        <v>11</v>
      </c>
      <c r="AJ263">
        <v>8</v>
      </c>
      <c r="AK263">
        <v>7</v>
      </c>
      <c r="AL263">
        <v>19</v>
      </c>
      <c r="AM263">
        <v>14</v>
      </c>
      <c r="AN263">
        <v>10</v>
      </c>
      <c r="AO263">
        <v>18</v>
      </c>
      <c r="AT263">
        <f t="shared" si="41"/>
        <v>170</v>
      </c>
    </row>
    <row r="264" spans="1:46" x14ac:dyDescent="0.25">
      <c r="A264">
        <v>27</v>
      </c>
      <c r="B264" t="s">
        <v>372</v>
      </c>
      <c r="E264" t="s">
        <v>374</v>
      </c>
      <c r="K264">
        <f>Scores_and_Fixtures[[#This Row],[Wk]]</f>
        <v>27</v>
      </c>
      <c r="L264" t="str">
        <f>Scores_and_Fixtures[[#This Row],[Home]]</f>
        <v>Lazio</v>
      </c>
      <c r="M264">
        <f ca="1">IF(ISBLANK(Scores_and_Fixtures[[#This Row],[Home Score]])=FALSE,Scores_and_Fixtures[[#This Row],[Home Score]],_xlfn.BINOM.INV(10000,(VLOOKUP(L264,$AQ$3:$AS$22,2,FALSE)*VLOOKUP(O264,$AQ$3:$AS$22,3,FALSE)*($AS$1/2))/10000,RAND()))</f>
        <v>1</v>
      </c>
      <c r="N264">
        <f ca="1">IF(ISBLANK(Scores_and_Fixtures[[#This Row],[Away Score]])=FALSE,Scores_and_Fixtures[[#This Row],[Away Score]],_xlfn.BINOM.INV(10000,(VLOOKUP(O264,$AQ$3:$AS$22,2,FALSE)*VLOOKUP(L264,$AQ$3:$AS$22,3,FALSE)*($AS$1/2))/10000,RAND()))</f>
        <v>0</v>
      </c>
      <c r="O264" t="str">
        <f>Scores_and_Fixtures[[#This Row],[Away]]</f>
        <v>Milan</v>
      </c>
      <c r="U264">
        <v>172</v>
      </c>
      <c r="V264">
        <v>9</v>
      </c>
      <c r="W264">
        <v>6</v>
      </c>
      <c r="X264">
        <v>16</v>
      </c>
      <c r="Y264">
        <v>20</v>
      </c>
      <c r="Z264">
        <v>5</v>
      </c>
      <c r="AA264">
        <v>14</v>
      </c>
      <c r="AB264">
        <v>15</v>
      </c>
      <c r="AC264">
        <v>17</v>
      </c>
      <c r="AD264">
        <v>1</v>
      </c>
      <c r="AE264">
        <v>2</v>
      </c>
      <c r="AF264">
        <v>13</v>
      </c>
      <c r="AG264">
        <v>10</v>
      </c>
      <c r="AH264">
        <v>3</v>
      </c>
      <c r="AI264">
        <v>11</v>
      </c>
      <c r="AJ264">
        <v>4</v>
      </c>
      <c r="AK264">
        <v>7</v>
      </c>
      <c r="AL264">
        <v>19</v>
      </c>
      <c r="AM264">
        <v>8</v>
      </c>
      <c r="AN264">
        <v>12</v>
      </c>
      <c r="AO264">
        <v>18</v>
      </c>
      <c r="AT264">
        <f t="shared" si="41"/>
        <v>171</v>
      </c>
    </row>
    <row r="265" spans="1:46" x14ac:dyDescent="0.25">
      <c r="A265">
        <v>27</v>
      </c>
      <c r="B265" t="s">
        <v>376</v>
      </c>
      <c r="E265" t="s">
        <v>371</v>
      </c>
      <c r="K265">
        <f>Scores_and_Fixtures[[#This Row],[Wk]]</f>
        <v>27</v>
      </c>
      <c r="L265" t="str">
        <f>Scores_and_Fixtures[[#This Row],[Home]]</f>
        <v>Napoli</v>
      </c>
      <c r="M265">
        <f ca="1">IF(ISBLANK(Scores_and_Fixtures[[#This Row],[Home Score]])=FALSE,Scores_and_Fixtures[[#This Row],[Home Score]],_xlfn.BINOM.INV(10000,(VLOOKUP(L265,$AQ$3:$AS$22,2,FALSE)*VLOOKUP(O265,$AQ$3:$AS$22,3,FALSE)*($AS$1/2))/10000,RAND()))</f>
        <v>2</v>
      </c>
      <c r="N265">
        <f ca="1">IF(ISBLANK(Scores_and_Fixtures[[#This Row],[Away Score]])=FALSE,Scores_and_Fixtures[[#This Row],[Away Score]],_xlfn.BINOM.INV(10000,(VLOOKUP(O265,$AQ$3:$AS$22,2,FALSE)*VLOOKUP(L265,$AQ$3:$AS$22,3,FALSE)*($AS$1/2))/10000,RAND()))</f>
        <v>1</v>
      </c>
      <c r="O265" t="str">
        <f>Scores_and_Fixtures[[#This Row],[Away]]</f>
        <v>Juventus</v>
      </c>
      <c r="U265">
        <v>173</v>
      </c>
      <c r="V265">
        <v>7</v>
      </c>
      <c r="W265">
        <v>2</v>
      </c>
      <c r="X265">
        <v>16</v>
      </c>
      <c r="Y265">
        <v>19</v>
      </c>
      <c r="Z265">
        <v>5</v>
      </c>
      <c r="AA265">
        <v>13</v>
      </c>
      <c r="AB265">
        <v>15</v>
      </c>
      <c r="AC265">
        <v>18</v>
      </c>
      <c r="AD265">
        <v>1</v>
      </c>
      <c r="AE265">
        <v>3</v>
      </c>
      <c r="AF265">
        <v>10</v>
      </c>
      <c r="AG265">
        <v>11</v>
      </c>
      <c r="AH265">
        <v>4</v>
      </c>
      <c r="AI265">
        <v>12</v>
      </c>
      <c r="AJ265">
        <v>6</v>
      </c>
      <c r="AK265">
        <v>8</v>
      </c>
      <c r="AL265">
        <v>20</v>
      </c>
      <c r="AM265">
        <v>14</v>
      </c>
      <c r="AN265">
        <v>9</v>
      </c>
      <c r="AO265">
        <v>17</v>
      </c>
      <c r="AT265">
        <f t="shared" si="41"/>
        <v>172</v>
      </c>
    </row>
    <row r="266" spans="1:46" x14ac:dyDescent="0.25">
      <c r="A266">
        <v>27</v>
      </c>
      <c r="B266" t="s">
        <v>380</v>
      </c>
      <c r="E266" t="s">
        <v>366</v>
      </c>
      <c r="K266">
        <f>Scores_and_Fixtures[[#This Row],[Wk]]</f>
        <v>27</v>
      </c>
      <c r="L266" t="str">
        <f>Scores_and_Fixtures[[#This Row],[Home]]</f>
        <v>Torino</v>
      </c>
      <c r="M266">
        <f ca="1">IF(ISBLANK(Scores_and_Fixtures[[#This Row],[Home Score]])=FALSE,Scores_and_Fixtures[[#This Row],[Home Score]],_xlfn.BINOM.INV(10000,(VLOOKUP(L266,$AQ$3:$AS$22,2,FALSE)*VLOOKUP(O266,$AQ$3:$AS$22,3,FALSE)*($AS$1/2))/10000,RAND()))</f>
        <v>1</v>
      </c>
      <c r="N266">
        <f ca="1">IF(ISBLANK(Scores_and_Fixtures[[#This Row],[Away Score]])=FALSE,Scores_and_Fixtures[[#This Row],[Away Score]],_xlfn.BINOM.INV(10000,(VLOOKUP(O266,$AQ$3:$AS$22,2,FALSE)*VLOOKUP(L266,$AQ$3:$AS$22,3,FALSE)*($AS$1/2))/10000,RAND()))</f>
        <v>0</v>
      </c>
      <c r="O266" t="str">
        <f>Scores_and_Fixtures[[#This Row],[Away]]</f>
        <v>Fiorentina</v>
      </c>
      <c r="U266">
        <v>174</v>
      </c>
      <c r="V266">
        <v>8</v>
      </c>
      <c r="W266">
        <v>3</v>
      </c>
      <c r="X266">
        <v>18</v>
      </c>
      <c r="Y266">
        <v>19</v>
      </c>
      <c r="Z266">
        <v>4</v>
      </c>
      <c r="AA266">
        <v>12</v>
      </c>
      <c r="AB266">
        <v>15</v>
      </c>
      <c r="AC266">
        <v>16</v>
      </c>
      <c r="AD266">
        <v>1</v>
      </c>
      <c r="AE266">
        <v>2</v>
      </c>
      <c r="AF266">
        <v>13</v>
      </c>
      <c r="AG266">
        <v>10</v>
      </c>
      <c r="AH266">
        <v>5</v>
      </c>
      <c r="AI266">
        <v>11</v>
      </c>
      <c r="AJ266">
        <v>6</v>
      </c>
      <c r="AK266">
        <v>7</v>
      </c>
      <c r="AL266">
        <v>20</v>
      </c>
      <c r="AM266">
        <v>14</v>
      </c>
      <c r="AN266">
        <v>9</v>
      </c>
      <c r="AO266">
        <v>17</v>
      </c>
      <c r="AT266">
        <f t="shared" si="41"/>
        <v>173</v>
      </c>
    </row>
    <row r="267" spans="1:46" x14ac:dyDescent="0.25">
      <c r="A267">
        <v>27</v>
      </c>
      <c r="B267" t="s">
        <v>369</v>
      </c>
      <c r="E267" t="s">
        <v>379</v>
      </c>
      <c r="K267">
        <f>Scores_and_Fixtures[[#This Row],[Wk]]</f>
        <v>27</v>
      </c>
      <c r="L267" t="str">
        <f>Scores_and_Fixtures[[#This Row],[Home]]</f>
        <v>Hellas Verona</v>
      </c>
      <c r="M267">
        <f ca="1">IF(ISBLANK(Scores_and_Fixtures[[#This Row],[Home Score]])=FALSE,Scores_and_Fixtures[[#This Row],[Home Score]],_xlfn.BINOM.INV(10000,(VLOOKUP(L267,$AQ$3:$AS$22,2,FALSE)*VLOOKUP(O267,$AQ$3:$AS$22,3,FALSE)*($AS$1/2))/10000,RAND()))</f>
        <v>0</v>
      </c>
      <c r="N267">
        <f ca="1">IF(ISBLANK(Scores_and_Fixtures[[#This Row],[Away Score]])=FALSE,Scores_and_Fixtures[[#This Row],[Away Score]],_xlfn.BINOM.INV(10000,(VLOOKUP(O267,$AQ$3:$AS$22,2,FALSE)*VLOOKUP(L267,$AQ$3:$AS$22,3,FALSE)*($AS$1/2))/10000,RAND()))</f>
        <v>1</v>
      </c>
      <c r="O267" t="str">
        <f>Scores_and_Fixtures[[#This Row],[Away]]</f>
        <v>Sassuolo</v>
      </c>
      <c r="U267">
        <v>175</v>
      </c>
      <c r="V267">
        <v>9</v>
      </c>
      <c r="W267">
        <v>7</v>
      </c>
      <c r="X267">
        <v>15</v>
      </c>
      <c r="Y267">
        <v>20</v>
      </c>
      <c r="Z267">
        <v>5</v>
      </c>
      <c r="AA267">
        <v>13</v>
      </c>
      <c r="AB267">
        <v>17</v>
      </c>
      <c r="AC267">
        <v>16</v>
      </c>
      <c r="AD267">
        <v>1</v>
      </c>
      <c r="AE267">
        <v>2</v>
      </c>
      <c r="AF267">
        <v>8</v>
      </c>
      <c r="AG267">
        <v>12</v>
      </c>
      <c r="AH267">
        <v>4</v>
      </c>
      <c r="AI267">
        <v>10</v>
      </c>
      <c r="AJ267">
        <v>3</v>
      </c>
      <c r="AK267">
        <v>6</v>
      </c>
      <c r="AL267">
        <v>19</v>
      </c>
      <c r="AM267">
        <v>14</v>
      </c>
      <c r="AN267">
        <v>11</v>
      </c>
      <c r="AO267">
        <v>18</v>
      </c>
      <c r="AT267">
        <f t="shared" si="41"/>
        <v>174</v>
      </c>
    </row>
    <row r="268" spans="1:46" x14ac:dyDescent="0.25">
      <c r="A268">
        <v>27</v>
      </c>
      <c r="B268" t="s">
        <v>381</v>
      </c>
      <c r="E268" t="s">
        <v>378</v>
      </c>
      <c r="K268">
        <f>Scores_and_Fixtures[[#This Row],[Wk]]</f>
        <v>27</v>
      </c>
      <c r="L268" t="str">
        <f>Scores_and_Fixtures[[#This Row],[Home]]</f>
        <v>Udinese</v>
      </c>
      <c r="M268">
        <f ca="1">IF(ISBLANK(Scores_and_Fixtures[[#This Row],[Home Score]])=FALSE,Scores_and_Fixtures[[#This Row],[Home Score]],_xlfn.BINOM.INV(10000,(VLOOKUP(L268,$AQ$3:$AS$22,2,FALSE)*VLOOKUP(O268,$AQ$3:$AS$22,3,FALSE)*($AS$1/2))/10000,RAND()))</f>
        <v>1</v>
      </c>
      <c r="N268">
        <f ca="1">IF(ISBLANK(Scores_and_Fixtures[[#This Row],[Away Score]])=FALSE,Scores_and_Fixtures[[#This Row],[Away Score]],_xlfn.BINOM.INV(10000,(VLOOKUP(O268,$AQ$3:$AS$22,2,FALSE)*VLOOKUP(L268,$AQ$3:$AS$22,3,FALSE)*($AS$1/2))/10000,RAND()))</f>
        <v>2</v>
      </c>
      <c r="O268" t="str">
        <f>Scores_and_Fixtures[[#This Row],[Away]]</f>
        <v>Salernitana</v>
      </c>
      <c r="U268">
        <v>176</v>
      </c>
      <c r="V268">
        <v>7</v>
      </c>
      <c r="W268">
        <v>4</v>
      </c>
      <c r="X268">
        <v>16</v>
      </c>
      <c r="Y268">
        <v>20</v>
      </c>
      <c r="Z268">
        <v>5</v>
      </c>
      <c r="AA268">
        <v>14</v>
      </c>
      <c r="AB268">
        <v>15</v>
      </c>
      <c r="AC268">
        <v>17</v>
      </c>
      <c r="AD268">
        <v>1</v>
      </c>
      <c r="AE268">
        <v>3</v>
      </c>
      <c r="AF268">
        <v>10</v>
      </c>
      <c r="AG268">
        <v>11</v>
      </c>
      <c r="AH268">
        <v>2</v>
      </c>
      <c r="AI268">
        <v>13</v>
      </c>
      <c r="AJ268">
        <v>6</v>
      </c>
      <c r="AK268">
        <v>9</v>
      </c>
      <c r="AL268">
        <v>19</v>
      </c>
      <c r="AM268">
        <v>12</v>
      </c>
      <c r="AN268">
        <v>8</v>
      </c>
      <c r="AO268">
        <v>18</v>
      </c>
      <c r="AT268">
        <f t="shared" si="41"/>
        <v>175</v>
      </c>
    </row>
    <row r="269" spans="1:46" x14ac:dyDescent="0.25">
      <c r="A269">
        <v>27</v>
      </c>
      <c r="B269" t="s">
        <v>365</v>
      </c>
      <c r="E269" t="s">
        <v>364</v>
      </c>
      <c r="K269">
        <f>Scores_and_Fixtures[[#This Row],[Wk]]</f>
        <v>27</v>
      </c>
      <c r="L269" t="str">
        <f>Scores_and_Fixtures[[#This Row],[Home]]</f>
        <v>Empoli</v>
      </c>
      <c r="M269">
        <f ca="1">IF(ISBLANK(Scores_and_Fixtures[[#This Row],[Home Score]])=FALSE,Scores_and_Fixtures[[#This Row],[Home Score]],_xlfn.BINOM.INV(10000,(VLOOKUP(L269,$AQ$3:$AS$22,2,FALSE)*VLOOKUP(O269,$AQ$3:$AS$22,3,FALSE)*($AS$1/2))/10000,RAND()))</f>
        <v>0</v>
      </c>
      <c r="N269">
        <f ca="1">IF(ISBLANK(Scores_and_Fixtures[[#This Row],[Away Score]])=FALSE,Scores_and_Fixtures[[#This Row],[Away Score]],_xlfn.BINOM.INV(10000,(VLOOKUP(O269,$AQ$3:$AS$22,2,FALSE)*VLOOKUP(L269,$AQ$3:$AS$22,3,FALSE)*($AS$1/2))/10000,RAND()))</f>
        <v>0</v>
      </c>
      <c r="O269" t="str">
        <f>Scores_and_Fixtures[[#This Row],[Away]]</f>
        <v>Cagliari</v>
      </c>
      <c r="U269">
        <v>177</v>
      </c>
      <c r="V269">
        <v>8</v>
      </c>
      <c r="W269">
        <v>4</v>
      </c>
      <c r="X269">
        <v>15</v>
      </c>
      <c r="Y269">
        <v>20</v>
      </c>
      <c r="Z269">
        <v>5</v>
      </c>
      <c r="AA269">
        <v>13</v>
      </c>
      <c r="AB269">
        <v>16</v>
      </c>
      <c r="AC269">
        <v>19</v>
      </c>
      <c r="AD269">
        <v>1</v>
      </c>
      <c r="AE269">
        <v>2</v>
      </c>
      <c r="AF269">
        <v>11</v>
      </c>
      <c r="AG269">
        <v>10</v>
      </c>
      <c r="AH269">
        <v>3</v>
      </c>
      <c r="AI269">
        <v>9</v>
      </c>
      <c r="AJ269">
        <v>7</v>
      </c>
      <c r="AK269">
        <v>6</v>
      </c>
      <c r="AL269">
        <v>18</v>
      </c>
      <c r="AM269">
        <v>14</v>
      </c>
      <c r="AN269">
        <v>12</v>
      </c>
      <c r="AO269">
        <v>17</v>
      </c>
      <c r="AT269">
        <f t="shared" si="41"/>
        <v>176</v>
      </c>
    </row>
    <row r="270" spans="1:46" x14ac:dyDescent="0.25">
      <c r="A270">
        <v>27</v>
      </c>
      <c r="B270" t="s">
        <v>370</v>
      </c>
      <c r="E270" t="s">
        <v>368</v>
      </c>
      <c r="K270">
        <f>Scores_and_Fixtures[[#This Row],[Wk]]</f>
        <v>27</v>
      </c>
      <c r="L270" t="str">
        <f>Scores_and_Fixtures[[#This Row],[Home]]</f>
        <v>Inter</v>
      </c>
      <c r="M270">
        <f ca="1">IF(ISBLANK(Scores_and_Fixtures[[#This Row],[Home Score]])=FALSE,Scores_and_Fixtures[[#This Row],[Home Score]],_xlfn.BINOM.INV(10000,(VLOOKUP(L270,$AQ$3:$AS$22,2,FALSE)*VLOOKUP(O270,$AQ$3:$AS$22,3,FALSE)*($AS$1/2))/10000,RAND()))</f>
        <v>5</v>
      </c>
      <c r="N270">
        <f ca="1">IF(ISBLANK(Scores_and_Fixtures[[#This Row],[Away Score]])=FALSE,Scores_and_Fixtures[[#This Row],[Away Score]],_xlfn.BINOM.INV(10000,(VLOOKUP(O270,$AQ$3:$AS$22,2,FALSE)*VLOOKUP(L270,$AQ$3:$AS$22,3,FALSE)*($AS$1/2))/10000,RAND()))</f>
        <v>0</v>
      </c>
      <c r="O270" t="str">
        <f>Scores_and_Fixtures[[#This Row],[Away]]</f>
        <v>Genoa</v>
      </c>
      <c r="U270">
        <v>178</v>
      </c>
      <c r="V270">
        <v>7</v>
      </c>
      <c r="W270">
        <v>5</v>
      </c>
      <c r="X270">
        <v>17</v>
      </c>
      <c r="Y270">
        <v>20</v>
      </c>
      <c r="Z270">
        <v>2</v>
      </c>
      <c r="AA270">
        <v>12</v>
      </c>
      <c r="AB270">
        <v>15</v>
      </c>
      <c r="AC270">
        <v>16</v>
      </c>
      <c r="AD270">
        <v>1</v>
      </c>
      <c r="AE270">
        <v>3</v>
      </c>
      <c r="AF270">
        <v>11</v>
      </c>
      <c r="AG270">
        <v>9</v>
      </c>
      <c r="AH270">
        <v>4</v>
      </c>
      <c r="AI270">
        <v>8</v>
      </c>
      <c r="AJ270">
        <v>14</v>
      </c>
      <c r="AK270">
        <v>6</v>
      </c>
      <c r="AL270">
        <v>19</v>
      </c>
      <c r="AM270">
        <v>10</v>
      </c>
      <c r="AN270">
        <v>13</v>
      </c>
      <c r="AO270">
        <v>18</v>
      </c>
      <c r="AT270">
        <f t="shared" si="41"/>
        <v>177</v>
      </c>
    </row>
    <row r="271" spans="1:46" x14ac:dyDescent="0.25">
      <c r="A271">
        <v>27</v>
      </c>
      <c r="B271" t="s">
        <v>375</v>
      </c>
      <c r="E271" t="s">
        <v>377</v>
      </c>
      <c r="K271">
        <f>Scores_and_Fixtures[[#This Row],[Wk]]</f>
        <v>27</v>
      </c>
      <c r="L271" t="str">
        <f>Scores_and_Fixtures[[#This Row],[Home]]</f>
        <v>Monza</v>
      </c>
      <c r="M271">
        <f ca="1">IF(ISBLANK(Scores_and_Fixtures[[#This Row],[Home Score]])=FALSE,Scores_and_Fixtures[[#This Row],[Home Score]],_xlfn.BINOM.INV(10000,(VLOOKUP(L271,$AQ$3:$AS$22,2,FALSE)*VLOOKUP(O271,$AQ$3:$AS$22,3,FALSE)*($AS$1/2))/10000,RAND()))</f>
        <v>0</v>
      </c>
      <c r="N271">
        <f ca="1">IF(ISBLANK(Scores_and_Fixtures[[#This Row],[Away Score]])=FALSE,Scores_and_Fixtures[[#This Row],[Away Score]],_xlfn.BINOM.INV(10000,(VLOOKUP(O271,$AQ$3:$AS$22,2,FALSE)*VLOOKUP(L271,$AQ$3:$AS$22,3,FALSE)*($AS$1/2))/10000,RAND()))</f>
        <v>1</v>
      </c>
      <c r="O271" t="str">
        <f>Scores_and_Fixtures[[#This Row],[Away]]</f>
        <v>Roma</v>
      </c>
      <c r="U271">
        <v>179</v>
      </c>
      <c r="V271">
        <v>8</v>
      </c>
      <c r="W271">
        <v>5</v>
      </c>
      <c r="X271">
        <v>15</v>
      </c>
      <c r="Y271">
        <v>19</v>
      </c>
      <c r="Z271">
        <v>4</v>
      </c>
      <c r="AA271">
        <v>13</v>
      </c>
      <c r="AB271">
        <v>12</v>
      </c>
      <c r="AC271">
        <v>18</v>
      </c>
      <c r="AD271">
        <v>2</v>
      </c>
      <c r="AE271">
        <v>1</v>
      </c>
      <c r="AF271">
        <v>14</v>
      </c>
      <c r="AG271">
        <v>10</v>
      </c>
      <c r="AH271">
        <v>3</v>
      </c>
      <c r="AI271">
        <v>9</v>
      </c>
      <c r="AJ271">
        <v>6</v>
      </c>
      <c r="AK271">
        <v>7</v>
      </c>
      <c r="AL271">
        <v>20</v>
      </c>
      <c r="AM271">
        <v>16</v>
      </c>
      <c r="AN271">
        <v>11</v>
      </c>
      <c r="AO271">
        <v>17</v>
      </c>
      <c r="AT271">
        <f t="shared" si="41"/>
        <v>178</v>
      </c>
    </row>
    <row r="272" spans="1:46" x14ac:dyDescent="0.25">
      <c r="A272">
        <v>28</v>
      </c>
      <c r="B272" t="s">
        <v>374</v>
      </c>
      <c r="E272" t="s">
        <v>365</v>
      </c>
      <c r="K272">
        <f>Scores_and_Fixtures[[#This Row],[Wk]]</f>
        <v>28</v>
      </c>
      <c r="L272" t="str">
        <f>Scores_and_Fixtures[[#This Row],[Home]]</f>
        <v>Milan</v>
      </c>
      <c r="M272">
        <f ca="1">IF(ISBLANK(Scores_and_Fixtures[[#This Row],[Home Score]])=FALSE,Scores_and_Fixtures[[#This Row],[Home Score]],_xlfn.BINOM.INV(10000,(VLOOKUP(L272,$AQ$3:$AS$22,2,FALSE)*VLOOKUP(O272,$AQ$3:$AS$22,3,FALSE)*($AS$1/2))/10000,RAND()))</f>
        <v>5</v>
      </c>
      <c r="N272">
        <f ca="1">IF(ISBLANK(Scores_and_Fixtures[[#This Row],[Away Score]])=FALSE,Scores_and_Fixtures[[#This Row],[Away Score]],_xlfn.BINOM.INV(10000,(VLOOKUP(O272,$AQ$3:$AS$22,2,FALSE)*VLOOKUP(L272,$AQ$3:$AS$22,3,FALSE)*($AS$1/2))/10000,RAND()))</f>
        <v>0</v>
      </c>
      <c r="O272" t="str">
        <f>Scores_and_Fixtures[[#This Row],[Away]]</f>
        <v>Empoli</v>
      </c>
      <c r="U272">
        <v>180</v>
      </c>
      <c r="V272">
        <v>9</v>
      </c>
      <c r="W272">
        <v>5</v>
      </c>
      <c r="X272">
        <v>15</v>
      </c>
      <c r="Y272">
        <v>18</v>
      </c>
      <c r="Z272">
        <v>4</v>
      </c>
      <c r="AA272">
        <v>12</v>
      </c>
      <c r="AB272">
        <v>16</v>
      </c>
      <c r="AC272">
        <v>17</v>
      </c>
      <c r="AD272">
        <v>1</v>
      </c>
      <c r="AE272">
        <v>3</v>
      </c>
      <c r="AF272">
        <v>11</v>
      </c>
      <c r="AG272">
        <v>10</v>
      </c>
      <c r="AH272">
        <v>2</v>
      </c>
      <c r="AI272">
        <v>6</v>
      </c>
      <c r="AJ272">
        <v>8</v>
      </c>
      <c r="AK272">
        <v>7</v>
      </c>
      <c r="AL272">
        <v>20</v>
      </c>
      <c r="AM272">
        <v>13</v>
      </c>
      <c r="AN272">
        <v>14</v>
      </c>
      <c r="AO272">
        <v>19</v>
      </c>
      <c r="AT272">
        <f t="shared" si="41"/>
        <v>179</v>
      </c>
    </row>
    <row r="273" spans="1:46" x14ac:dyDescent="0.25">
      <c r="A273">
        <v>28</v>
      </c>
      <c r="B273" t="s">
        <v>366</v>
      </c>
      <c r="E273" t="s">
        <v>377</v>
      </c>
      <c r="K273">
        <f>Scores_and_Fixtures[[#This Row],[Wk]]</f>
        <v>28</v>
      </c>
      <c r="L273" t="str">
        <f>Scores_and_Fixtures[[#This Row],[Home]]</f>
        <v>Fiorentina</v>
      </c>
      <c r="M273">
        <f ca="1">IF(ISBLANK(Scores_and_Fixtures[[#This Row],[Home Score]])=FALSE,Scores_and_Fixtures[[#This Row],[Home Score]],_xlfn.BINOM.INV(10000,(VLOOKUP(L273,$AQ$3:$AS$22,2,FALSE)*VLOOKUP(O273,$AQ$3:$AS$22,3,FALSE)*($AS$1/2))/10000,RAND()))</f>
        <v>1</v>
      </c>
      <c r="N273">
        <f ca="1">IF(ISBLANK(Scores_and_Fixtures[[#This Row],[Away Score]])=FALSE,Scores_and_Fixtures[[#This Row],[Away Score]],_xlfn.BINOM.INV(10000,(VLOOKUP(O273,$AQ$3:$AS$22,2,FALSE)*VLOOKUP(L273,$AQ$3:$AS$22,3,FALSE)*($AS$1/2))/10000,RAND()))</f>
        <v>2</v>
      </c>
      <c r="O273" t="str">
        <f>Scores_and_Fixtures[[#This Row],[Away]]</f>
        <v>Roma</v>
      </c>
      <c r="U273">
        <v>181</v>
      </c>
      <c r="V273">
        <v>8</v>
      </c>
      <c r="W273">
        <v>4</v>
      </c>
      <c r="X273">
        <v>18</v>
      </c>
      <c r="Y273">
        <v>20</v>
      </c>
      <c r="Z273">
        <v>3</v>
      </c>
      <c r="AA273">
        <v>10</v>
      </c>
      <c r="AB273">
        <v>13</v>
      </c>
      <c r="AC273">
        <v>17</v>
      </c>
      <c r="AD273">
        <v>1</v>
      </c>
      <c r="AE273">
        <v>2</v>
      </c>
      <c r="AF273">
        <v>12</v>
      </c>
      <c r="AG273">
        <v>14</v>
      </c>
      <c r="AH273">
        <v>5</v>
      </c>
      <c r="AI273">
        <v>9</v>
      </c>
      <c r="AJ273">
        <v>7</v>
      </c>
      <c r="AK273">
        <v>6</v>
      </c>
      <c r="AL273">
        <v>19</v>
      </c>
      <c r="AM273">
        <v>15</v>
      </c>
      <c r="AN273">
        <v>11</v>
      </c>
      <c r="AO273">
        <v>16</v>
      </c>
      <c r="AT273">
        <f t="shared" si="41"/>
        <v>180</v>
      </c>
    </row>
    <row r="274" spans="1:46" x14ac:dyDescent="0.25">
      <c r="A274">
        <v>28</v>
      </c>
      <c r="B274" t="s">
        <v>364</v>
      </c>
      <c r="E274" t="s">
        <v>378</v>
      </c>
      <c r="K274">
        <f>Scores_and_Fixtures[[#This Row],[Wk]]</f>
        <v>28</v>
      </c>
      <c r="L274" t="str">
        <f>Scores_and_Fixtures[[#This Row],[Home]]</f>
        <v>Cagliari</v>
      </c>
      <c r="M274">
        <f ca="1">IF(ISBLANK(Scores_and_Fixtures[[#This Row],[Home Score]])=FALSE,Scores_and_Fixtures[[#This Row],[Home Score]],_xlfn.BINOM.INV(10000,(VLOOKUP(L274,$AQ$3:$AS$22,2,FALSE)*VLOOKUP(O274,$AQ$3:$AS$22,3,FALSE)*($AS$1/2))/10000,RAND()))</f>
        <v>2</v>
      </c>
      <c r="N274">
        <f ca="1">IF(ISBLANK(Scores_and_Fixtures[[#This Row],[Away Score]])=FALSE,Scores_and_Fixtures[[#This Row],[Away Score]],_xlfn.BINOM.INV(10000,(VLOOKUP(O274,$AQ$3:$AS$22,2,FALSE)*VLOOKUP(L274,$AQ$3:$AS$22,3,FALSE)*($AS$1/2))/10000,RAND()))</f>
        <v>0</v>
      </c>
      <c r="O274" t="str">
        <f>Scores_and_Fixtures[[#This Row],[Away]]</f>
        <v>Salernitana</v>
      </c>
      <c r="U274">
        <v>182</v>
      </c>
      <c r="V274">
        <v>6</v>
      </c>
      <c r="W274">
        <v>4</v>
      </c>
      <c r="X274">
        <v>16</v>
      </c>
      <c r="Y274">
        <v>19</v>
      </c>
      <c r="Z274">
        <v>5</v>
      </c>
      <c r="AA274">
        <v>14</v>
      </c>
      <c r="AB274">
        <v>10</v>
      </c>
      <c r="AC274">
        <v>17</v>
      </c>
      <c r="AD274">
        <v>1</v>
      </c>
      <c r="AE274">
        <v>2</v>
      </c>
      <c r="AF274">
        <v>12</v>
      </c>
      <c r="AG274">
        <v>11</v>
      </c>
      <c r="AH274">
        <v>3</v>
      </c>
      <c r="AI274">
        <v>13</v>
      </c>
      <c r="AJ274">
        <v>8</v>
      </c>
      <c r="AK274">
        <v>7</v>
      </c>
      <c r="AL274">
        <v>20</v>
      </c>
      <c r="AM274">
        <v>15</v>
      </c>
      <c r="AN274">
        <v>9</v>
      </c>
      <c r="AO274">
        <v>18</v>
      </c>
      <c r="AT274">
        <f t="shared" si="41"/>
        <v>181</v>
      </c>
    </row>
    <row r="275" spans="1:46" x14ac:dyDescent="0.25">
      <c r="A275">
        <v>28</v>
      </c>
      <c r="B275" t="s">
        <v>376</v>
      </c>
      <c r="E275" t="s">
        <v>380</v>
      </c>
      <c r="K275">
        <f>Scores_and_Fixtures[[#This Row],[Wk]]</f>
        <v>28</v>
      </c>
      <c r="L275" t="str">
        <f>Scores_and_Fixtures[[#This Row],[Home]]</f>
        <v>Napoli</v>
      </c>
      <c r="M275">
        <f ca="1">IF(ISBLANK(Scores_and_Fixtures[[#This Row],[Home Score]])=FALSE,Scores_and_Fixtures[[#This Row],[Home Score]],_xlfn.BINOM.INV(10000,(VLOOKUP(L275,$AQ$3:$AS$22,2,FALSE)*VLOOKUP(O275,$AQ$3:$AS$22,3,FALSE)*($AS$1/2))/10000,RAND()))</f>
        <v>0</v>
      </c>
      <c r="N275">
        <f ca="1">IF(ISBLANK(Scores_and_Fixtures[[#This Row],[Away Score]])=FALSE,Scores_and_Fixtures[[#This Row],[Away Score]],_xlfn.BINOM.INV(10000,(VLOOKUP(O275,$AQ$3:$AS$22,2,FALSE)*VLOOKUP(L275,$AQ$3:$AS$22,3,FALSE)*($AS$1/2))/10000,RAND()))</f>
        <v>1</v>
      </c>
      <c r="O275" t="str">
        <f>Scores_and_Fixtures[[#This Row],[Away]]</f>
        <v>Torino</v>
      </c>
      <c r="U275">
        <v>183</v>
      </c>
      <c r="V275">
        <v>6</v>
      </c>
      <c r="W275">
        <v>4</v>
      </c>
      <c r="X275">
        <v>12</v>
      </c>
      <c r="Y275">
        <v>20</v>
      </c>
      <c r="Z275">
        <v>5</v>
      </c>
      <c r="AA275">
        <v>10</v>
      </c>
      <c r="AB275">
        <v>14</v>
      </c>
      <c r="AC275">
        <v>18</v>
      </c>
      <c r="AD275">
        <v>1</v>
      </c>
      <c r="AE275">
        <v>2</v>
      </c>
      <c r="AF275">
        <v>16</v>
      </c>
      <c r="AG275">
        <v>8</v>
      </c>
      <c r="AH275">
        <v>3</v>
      </c>
      <c r="AI275">
        <v>11</v>
      </c>
      <c r="AJ275">
        <v>7</v>
      </c>
      <c r="AK275">
        <v>9</v>
      </c>
      <c r="AL275">
        <v>19</v>
      </c>
      <c r="AM275">
        <v>15</v>
      </c>
      <c r="AN275">
        <v>13</v>
      </c>
      <c r="AO275">
        <v>17</v>
      </c>
      <c r="AT275">
        <f t="shared" si="41"/>
        <v>182</v>
      </c>
    </row>
    <row r="276" spans="1:46" x14ac:dyDescent="0.25">
      <c r="A276">
        <v>28</v>
      </c>
      <c r="B276" t="s">
        <v>371</v>
      </c>
      <c r="E276" t="s">
        <v>362</v>
      </c>
      <c r="K276">
        <f>Scores_and_Fixtures[[#This Row],[Wk]]</f>
        <v>28</v>
      </c>
      <c r="L276" t="str">
        <f>Scores_and_Fixtures[[#This Row],[Home]]</f>
        <v>Juventus</v>
      </c>
      <c r="M276">
        <f ca="1">IF(ISBLANK(Scores_and_Fixtures[[#This Row],[Home Score]])=FALSE,Scores_and_Fixtures[[#This Row],[Home Score]],_xlfn.BINOM.INV(10000,(VLOOKUP(L276,$AQ$3:$AS$22,2,FALSE)*VLOOKUP(O276,$AQ$3:$AS$22,3,FALSE)*($AS$1/2))/10000,RAND()))</f>
        <v>2</v>
      </c>
      <c r="N276">
        <f ca="1">IF(ISBLANK(Scores_and_Fixtures[[#This Row],[Away Score]])=FALSE,Scores_and_Fixtures[[#This Row],[Away Score]],_xlfn.BINOM.INV(10000,(VLOOKUP(O276,$AQ$3:$AS$22,2,FALSE)*VLOOKUP(L276,$AQ$3:$AS$22,3,FALSE)*($AS$1/2))/10000,RAND()))</f>
        <v>2</v>
      </c>
      <c r="O276" t="str">
        <f>Scores_and_Fixtures[[#This Row],[Away]]</f>
        <v>Atalanta</v>
      </c>
      <c r="U276">
        <v>184</v>
      </c>
      <c r="V276">
        <v>7</v>
      </c>
      <c r="W276">
        <v>4</v>
      </c>
      <c r="X276">
        <v>17</v>
      </c>
      <c r="Y276">
        <v>19</v>
      </c>
      <c r="Z276">
        <v>5</v>
      </c>
      <c r="AA276">
        <v>12</v>
      </c>
      <c r="AB276">
        <v>15</v>
      </c>
      <c r="AC276">
        <v>16</v>
      </c>
      <c r="AD276">
        <v>1</v>
      </c>
      <c r="AE276">
        <v>2</v>
      </c>
      <c r="AF276">
        <v>10</v>
      </c>
      <c r="AG276">
        <v>13</v>
      </c>
      <c r="AH276">
        <v>3</v>
      </c>
      <c r="AI276">
        <v>11</v>
      </c>
      <c r="AJ276">
        <v>6</v>
      </c>
      <c r="AK276">
        <v>9</v>
      </c>
      <c r="AL276">
        <v>20</v>
      </c>
      <c r="AM276">
        <v>14</v>
      </c>
      <c r="AN276">
        <v>8</v>
      </c>
      <c r="AO276">
        <v>18</v>
      </c>
      <c r="AT276">
        <f t="shared" si="41"/>
        <v>183</v>
      </c>
    </row>
    <row r="277" spans="1:46" x14ac:dyDescent="0.25">
      <c r="A277">
        <v>28</v>
      </c>
      <c r="B277" t="s">
        <v>372</v>
      </c>
      <c r="E277" t="s">
        <v>381</v>
      </c>
      <c r="K277">
        <f>Scores_and_Fixtures[[#This Row],[Wk]]</f>
        <v>28</v>
      </c>
      <c r="L277" t="str">
        <f>Scores_and_Fixtures[[#This Row],[Home]]</f>
        <v>Lazio</v>
      </c>
      <c r="M277">
        <f ca="1">IF(ISBLANK(Scores_and_Fixtures[[#This Row],[Home Score]])=FALSE,Scores_and_Fixtures[[#This Row],[Home Score]],_xlfn.BINOM.INV(10000,(VLOOKUP(L277,$AQ$3:$AS$22,2,FALSE)*VLOOKUP(O277,$AQ$3:$AS$22,3,FALSE)*($AS$1/2))/10000,RAND()))</f>
        <v>1</v>
      </c>
      <c r="N277">
        <f ca="1">IF(ISBLANK(Scores_and_Fixtures[[#This Row],[Away Score]])=FALSE,Scores_and_Fixtures[[#This Row],[Away Score]],_xlfn.BINOM.INV(10000,(VLOOKUP(O277,$AQ$3:$AS$22,2,FALSE)*VLOOKUP(L277,$AQ$3:$AS$22,3,FALSE)*($AS$1/2))/10000,RAND()))</f>
        <v>1</v>
      </c>
      <c r="O277" t="str">
        <f>Scores_and_Fixtures[[#This Row],[Away]]</f>
        <v>Udinese</v>
      </c>
      <c r="U277">
        <v>185</v>
      </c>
      <c r="V277">
        <v>7</v>
      </c>
      <c r="W277">
        <v>5</v>
      </c>
      <c r="X277">
        <v>14</v>
      </c>
      <c r="Y277">
        <v>20</v>
      </c>
      <c r="Z277">
        <v>4</v>
      </c>
      <c r="AA277">
        <v>12</v>
      </c>
      <c r="AB277">
        <v>10</v>
      </c>
      <c r="AC277">
        <v>17</v>
      </c>
      <c r="AD277">
        <v>1</v>
      </c>
      <c r="AE277">
        <v>2</v>
      </c>
      <c r="AF277">
        <v>15</v>
      </c>
      <c r="AG277">
        <v>13</v>
      </c>
      <c r="AH277">
        <v>3</v>
      </c>
      <c r="AI277">
        <v>11</v>
      </c>
      <c r="AJ277">
        <v>6</v>
      </c>
      <c r="AK277">
        <v>8</v>
      </c>
      <c r="AL277">
        <v>19</v>
      </c>
      <c r="AM277">
        <v>16</v>
      </c>
      <c r="AN277">
        <v>9</v>
      </c>
      <c r="AO277">
        <v>18</v>
      </c>
      <c r="AT277">
        <f t="shared" si="41"/>
        <v>184</v>
      </c>
    </row>
    <row r="278" spans="1:46" x14ac:dyDescent="0.25">
      <c r="A278">
        <v>28</v>
      </c>
      <c r="B278" t="s">
        <v>373</v>
      </c>
      <c r="E278" t="s">
        <v>369</v>
      </c>
      <c r="K278">
        <f>Scores_and_Fixtures[[#This Row],[Wk]]</f>
        <v>28</v>
      </c>
      <c r="L278" t="str">
        <f>Scores_and_Fixtures[[#This Row],[Home]]</f>
        <v>Lecce</v>
      </c>
      <c r="M278">
        <f ca="1">IF(ISBLANK(Scores_and_Fixtures[[#This Row],[Home Score]])=FALSE,Scores_and_Fixtures[[#This Row],[Home Score]],_xlfn.BINOM.INV(10000,(VLOOKUP(L278,$AQ$3:$AS$22,2,FALSE)*VLOOKUP(O278,$AQ$3:$AS$22,3,FALSE)*($AS$1/2))/10000,RAND()))</f>
        <v>0</v>
      </c>
      <c r="N278">
        <f ca="1">IF(ISBLANK(Scores_and_Fixtures[[#This Row],[Away Score]])=FALSE,Scores_and_Fixtures[[#This Row],[Away Score]],_xlfn.BINOM.INV(10000,(VLOOKUP(O278,$AQ$3:$AS$22,2,FALSE)*VLOOKUP(L278,$AQ$3:$AS$22,3,FALSE)*($AS$1/2))/10000,RAND()))</f>
        <v>1</v>
      </c>
      <c r="O278" t="str">
        <f>Scores_and_Fixtures[[#This Row],[Away]]</f>
        <v>Hellas Verona</v>
      </c>
      <c r="U278">
        <v>186</v>
      </c>
      <c r="V278">
        <v>10</v>
      </c>
      <c r="W278">
        <v>4</v>
      </c>
      <c r="X278">
        <v>16</v>
      </c>
      <c r="Y278">
        <v>19</v>
      </c>
      <c r="Z278">
        <v>5</v>
      </c>
      <c r="AA278">
        <v>12</v>
      </c>
      <c r="AB278">
        <v>15</v>
      </c>
      <c r="AC278">
        <v>18</v>
      </c>
      <c r="AD278">
        <v>1</v>
      </c>
      <c r="AE278">
        <v>3</v>
      </c>
      <c r="AF278">
        <v>14</v>
      </c>
      <c r="AG278">
        <v>9</v>
      </c>
      <c r="AH278">
        <v>2</v>
      </c>
      <c r="AI278">
        <v>6</v>
      </c>
      <c r="AJ278">
        <v>8</v>
      </c>
      <c r="AK278">
        <v>7</v>
      </c>
      <c r="AL278">
        <v>20</v>
      </c>
      <c r="AM278">
        <v>13</v>
      </c>
      <c r="AN278">
        <v>11</v>
      </c>
      <c r="AO278">
        <v>17</v>
      </c>
      <c r="AT278">
        <f t="shared" si="41"/>
        <v>185</v>
      </c>
    </row>
    <row r="279" spans="1:46" x14ac:dyDescent="0.25">
      <c r="A279">
        <v>28</v>
      </c>
      <c r="B279" t="s">
        <v>363</v>
      </c>
      <c r="E279" t="s">
        <v>370</v>
      </c>
      <c r="K279">
        <f>Scores_and_Fixtures[[#This Row],[Wk]]</f>
        <v>28</v>
      </c>
      <c r="L279" t="str">
        <f>Scores_and_Fixtures[[#This Row],[Home]]</f>
        <v>Bologna</v>
      </c>
      <c r="M279">
        <f ca="1">IF(ISBLANK(Scores_and_Fixtures[[#This Row],[Home Score]])=FALSE,Scores_and_Fixtures[[#This Row],[Home Score]],_xlfn.BINOM.INV(10000,(VLOOKUP(L279,$AQ$3:$AS$22,2,FALSE)*VLOOKUP(O279,$AQ$3:$AS$22,3,FALSE)*($AS$1/2))/10000,RAND()))</f>
        <v>0</v>
      </c>
      <c r="N279">
        <f ca="1">IF(ISBLANK(Scores_and_Fixtures[[#This Row],[Away Score]])=FALSE,Scores_and_Fixtures[[#This Row],[Away Score]],_xlfn.BINOM.INV(10000,(VLOOKUP(O279,$AQ$3:$AS$22,2,FALSE)*VLOOKUP(L279,$AQ$3:$AS$22,3,FALSE)*($AS$1/2))/10000,RAND()))</f>
        <v>1</v>
      </c>
      <c r="O279" t="str">
        <f>Scores_and_Fixtures[[#This Row],[Away]]</f>
        <v>Inter</v>
      </c>
      <c r="U279">
        <v>187</v>
      </c>
      <c r="V279">
        <v>5</v>
      </c>
      <c r="W279">
        <v>3</v>
      </c>
      <c r="X279">
        <v>16</v>
      </c>
      <c r="Y279">
        <v>19</v>
      </c>
      <c r="Z279">
        <v>7</v>
      </c>
      <c r="AA279">
        <v>9</v>
      </c>
      <c r="AB279">
        <v>17</v>
      </c>
      <c r="AC279">
        <v>15</v>
      </c>
      <c r="AD279">
        <v>1</v>
      </c>
      <c r="AE279">
        <v>2</v>
      </c>
      <c r="AF279">
        <v>12</v>
      </c>
      <c r="AG279">
        <v>13</v>
      </c>
      <c r="AH279">
        <v>4</v>
      </c>
      <c r="AI279">
        <v>10</v>
      </c>
      <c r="AJ279">
        <v>6</v>
      </c>
      <c r="AK279">
        <v>8</v>
      </c>
      <c r="AL279">
        <v>20</v>
      </c>
      <c r="AM279">
        <v>14</v>
      </c>
      <c r="AN279">
        <v>11</v>
      </c>
      <c r="AO279">
        <v>18</v>
      </c>
      <c r="AT279">
        <f t="shared" si="41"/>
        <v>186</v>
      </c>
    </row>
    <row r="280" spans="1:46" x14ac:dyDescent="0.25">
      <c r="A280">
        <v>28</v>
      </c>
      <c r="B280" t="s">
        <v>379</v>
      </c>
      <c r="E280" t="s">
        <v>367</v>
      </c>
      <c r="K280">
        <f>Scores_and_Fixtures[[#This Row],[Wk]]</f>
        <v>28</v>
      </c>
      <c r="L280" t="str">
        <f>Scores_and_Fixtures[[#This Row],[Home]]</f>
        <v>Sassuolo</v>
      </c>
      <c r="M280">
        <f ca="1">IF(ISBLANK(Scores_and_Fixtures[[#This Row],[Home Score]])=FALSE,Scores_and_Fixtures[[#This Row],[Home Score]],_xlfn.BINOM.INV(10000,(VLOOKUP(L280,$AQ$3:$AS$22,2,FALSE)*VLOOKUP(O280,$AQ$3:$AS$22,3,FALSE)*($AS$1/2))/10000,RAND()))</f>
        <v>0</v>
      </c>
      <c r="N280">
        <f ca="1">IF(ISBLANK(Scores_and_Fixtures[[#This Row],[Away Score]])=FALSE,Scores_and_Fixtures[[#This Row],[Away Score]],_xlfn.BINOM.INV(10000,(VLOOKUP(O280,$AQ$3:$AS$22,2,FALSE)*VLOOKUP(L280,$AQ$3:$AS$22,3,FALSE)*($AS$1/2))/10000,RAND()))</f>
        <v>2</v>
      </c>
      <c r="O280" t="str">
        <f>Scores_and_Fixtures[[#This Row],[Away]]</f>
        <v>Frosinone</v>
      </c>
      <c r="U280">
        <v>188</v>
      </c>
      <c r="V280">
        <v>7</v>
      </c>
      <c r="W280">
        <v>3</v>
      </c>
      <c r="X280">
        <v>17</v>
      </c>
      <c r="Y280">
        <v>20</v>
      </c>
      <c r="Z280">
        <v>6</v>
      </c>
      <c r="AA280">
        <v>13</v>
      </c>
      <c r="AB280">
        <v>15</v>
      </c>
      <c r="AC280">
        <v>16</v>
      </c>
      <c r="AD280">
        <v>1</v>
      </c>
      <c r="AE280">
        <v>2</v>
      </c>
      <c r="AF280">
        <v>12</v>
      </c>
      <c r="AG280">
        <v>9</v>
      </c>
      <c r="AH280">
        <v>4</v>
      </c>
      <c r="AI280">
        <v>10</v>
      </c>
      <c r="AJ280">
        <v>8</v>
      </c>
      <c r="AK280">
        <v>5</v>
      </c>
      <c r="AL280">
        <v>18</v>
      </c>
      <c r="AM280">
        <v>11</v>
      </c>
      <c r="AN280">
        <v>14</v>
      </c>
      <c r="AO280">
        <v>19</v>
      </c>
      <c r="AT280">
        <f t="shared" si="41"/>
        <v>187</v>
      </c>
    </row>
    <row r="281" spans="1:46" x14ac:dyDescent="0.25">
      <c r="A281">
        <v>28</v>
      </c>
      <c r="B281" t="s">
        <v>368</v>
      </c>
      <c r="E281" t="s">
        <v>375</v>
      </c>
      <c r="K281">
        <f>Scores_and_Fixtures[[#This Row],[Wk]]</f>
        <v>28</v>
      </c>
      <c r="L281" t="str">
        <f>Scores_and_Fixtures[[#This Row],[Home]]</f>
        <v>Genoa</v>
      </c>
      <c r="M281">
        <f ca="1">IF(ISBLANK(Scores_and_Fixtures[[#This Row],[Home Score]])=FALSE,Scores_and_Fixtures[[#This Row],[Home Score]],_xlfn.BINOM.INV(10000,(VLOOKUP(L281,$AQ$3:$AS$22,2,FALSE)*VLOOKUP(O281,$AQ$3:$AS$22,3,FALSE)*($AS$1/2))/10000,RAND()))</f>
        <v>0</v>
      </c>
      <c r="N281">
        <f ca="1">IF(ISBLANK(Scores_and_Fixtures[[#This Row],[Away Score]])=FALSE,Scores_and_Fixtures[[#This Row],[Away Score]],_xlfn.BINOM.INV(10000,(VLOOKUP(O281,$AQ$3:$AS$22,2,FALSE)*VLOOKUP(L281,$AQ$3:$AS$22,3,FALSE)*($AS$1/2))/10000,RAND()))</f>
        <v>0</v>
      </c>
      <c r="O281" t="str">
        <f>Scores_and_Fixtures[[#This Row],[Away]]</f>
        <v>Monza</v>
      </c>
      <c r="U281">
        <v>189</v>
      </c>
      <c r="V281">
        <v>6</v>
      </c>
      <c r="W281">
        <v>7</v>
      </c>
      <c r="X281">
        <v>17</v>
      </c>
      <c r="Y281">
        <v>20</v>
      </c>
      <c r="Z281">
        <v>4</v>
      </c>
      <c r="AA281">
        <v>13</v>
      </c>
      <c r="AB281">
        <v>14</v>
      </c>
      <c r="AC281">
        <v>18</v>
      </c>
      <c r="AD281">
        <v>1</v>
      </c>
      <c r="AE281">
        <v>3</v>
      </c>
      <c r="AF281">
        <v>9</v>
      </c>
      <c r="AG281">
        <v>11</v>
      </c>
      <c r="AH281">
        <v>2</v>
      </c>
      <c r="AI281">
        <v>15</v>
      </c>
      <c r="AJ281">
        <v>8</v>
      </c>
      <c r="AK281">
        <v>5</v>
      </c>
      <c r="AL281">
        <v>19</v>
      </c>
      <c r="AM281">
        <v>10</v>
      </c>
      <c r="AN281">
        <v>12</v>
      </c>
      <c r="AO281">
        <v>16</v>
      </c>
      <c r="AT281">
        <f t="shared" si="41"/>
        <v>188</v>
      </c>
    </row>
    <row r="282" spans="1:46" x14ac:dyDescent="0.25">
      <c r="A282">
        <v>29</v>
      </c>
      <c r="B282" t="s">
        <v>365</v>
      </c>
      <c r="E282" t="s">
        <v>363</v>
      </c>
      <c r="K282">
        <f>Scores_and_Fixtures[[#This Row],[Wk]]</f>
        <v>29</v>
      </c>
      <c r="L282" t="str">
        <f>Scores_and_Fixtures[[#This Row],[Home]]</f>
        <v>Empoli</v>
      </c>
      <c r="M282">
        <f ca="1">IF(ISBLANK(Scores_and_Fixtures[[#This Row],[Home Score]])=FALSE,Scores_and_Fixtures[[#This Row],[Home Score]],_xlfn.BINOM.INV(10000,(VLOOKUP(L282,$AQ$3:$AS$22,2,FALSE)*VLOOKUP(O282,$AQ$3:$AS$22,3,FALSE)*($AS$1/2))/10000,RAND()))</f>
        <v>1</v>
      </c>
      <c r="N282">
        <f ca="1">IF(ISBLANK(Scores_and_Fixtures[[#This Row],[Away Score]])=FALSE,Scores_and_Fixtures[[#This Row],[Away Score]],_xlfn.BINOM.INV(10000,(VLOOKUP(O282,$AQ$3:$AS$22,2,FALSE)*VLOOKUP(L282,$AQ$3:$AS$22,3,FALSE)*($AS$1/2))/10000,RAND()))</f>
        <v>1</v>
      </c>
      <c r="O282" t="str">
        <f>Scores_and_Fixtures[[#This Row],[Away]]</f>
        <v>Bologna</v>
      </c>
      <c r="U282">
        <v>190</v>
      </c>
      <c r="V282">
        <v>6</v>
      </c>
      <c r="W282">
        <v>4</v>
      </c>
      <c r="X282">
        <v>16</v>
      </c>
      <c r="Y282">
        <v>18</v>
      </c>
      <c r="Z282">
        <v>8</v>
      </c>
      <c r="AA282">
        <v>12</v>
      </c>
      <c r="AB282">
        <v>15</v>
      </c>
      <c r="AC282">
        <v>17</v>
      </c>
      <c r="AD282">
        <v>1</v>
      </c>
      <c r="AE282">
        <v>2</v>
      </c>
      <c r="AF282">
        <v>13</v>
      </c>
      <c r="AG282">
        <v>11</v>
      </c>
      <c r="AH282">
        <v>3</v>
      </c>
      <c r="AI282">
        <v>9</v>
      </c>
      <c r="AJ282">
        <v>5</v>
      </c>
      <c r="AK282">
        <v>7</v>
      </c>
      <c r="AL282">
        <v>19</v>
      </c>
      <c r="AM282">
        <v>14</v>
      </c>
      <c r="AN282">
        <v>10</v>
      </c>
      <c r="AO282">
        <v>20</v>
      </c>
      <c r="AT282">
        <f t="shared" si="41"/>
        <v>189</v>
      </c>
    </row>
    <row r="283" spans="1:46" x14ac:dyDescent="0.25">
      <c r="A283">
        <v>29</v>
      </c>
      <c r="B283" t="s">
        <v>370</v>
      </c>
      <c r="E283" t="s">
        <v>376</v>
      </c>
      <c r="K283">
        <f>Scores_and_Fixtures[[#This Row],[Wk]]</f>
        <v>29</v>
      </c>
      <c r="L283" t="str">
        <f>Scores_and_Fixtures[[#This Row],[Home]]</f>
        <v>Inter</v>
      </c>
      <c r="M283">
        <f ca="1">IF(ISBLANK(Scores_and_Fixtures[[#This Row],[Home Score]])=FALSE,Scores_and_Fixtures[[#This Row],[Home Score]],_xlfn.BINOM.INV(10000,(VLOOKUP(L283,$AQ$3:$AS$22,2,FALSE)*VLOOKUP(O283,$AQ$3:$AS$22,3,FALSE)*($AS$1/2))/10000,RAND()))</f>
        <v>3</v>
      </c>
      <c r="N283">
        <f ca="1">IF(ISBLANK(Scores_and_Fixtures[[#This Row],[Away Score]])=FALSE,Scores_and_Fixtures[[#This Row],[Away Score]],_xlfn.BINOM.INV(10000,(VLOOKUP(O283,$AQ$3:$AS$22,2,FALSE)*VLOOKUP(L283,$AQ$3:$AS$22,3,FALSE)*($AS$1/2))/10000,RAND()))</f>
        <v>0</v>
      </c>
      <c r="O283" t="str">
        <f>Scores_and_Fixtures[[#This Row],[Away]]</f>
        <v>Napoli</v>
      </c>
      <c r="U283">
        <v>191</v>
      </c>
      <c r="V283">
        <v>10</v>
      </c>
      <c r="W283">
        <v>5</v>
      </c>
      <c r="X283">
        <v>15</v>
      </c>
      <c r="Y283">
        <v>18</v>
      </c>
      <c r="Z283">
        <v>4</v>
      </c>
      <c r="AA283">
        <v>13</v>
      </c>
      <c r="AB283">
        <v>14</v>
      </c>
      <c r="AC283">
        <v>17</v>
      </c>
      <c r="AD283">
        <v>1</v>
      </c>
      <c r="AE283">
        <v>3</v>
      </c>
      <c r="AF283">
        <v>12</v>
      </c>
      <c r="AG283">
        <v>8</v>
      </c>
      <c r="AH283">
        <v>2</v>
      </c>
      <c r="AI283">
        <v>9</v>
      </c>
      <c r="AJ283">
        <v>6</v>
      </c>
      <c r="AK283">
        <v>7</v>
      </c>
      <c r="AL283">
        <v>20</v>
      </c>
      <c r="AM283">
        <v>16</v>
      </c>
      <c r="AN283">
        <v>11</v>
      </c>
      <c r="AO283">
        <v>19</v>
      </c>
      <c r="AT283">
        <f t="shared" si="41"/>
        <v>190</v>
      </c>
    </row>
    <row r="284" spans="1:46" x14ac:dyDescent="0.25">
      <c r="A284">
        <v>29</v>
      </c>
      <c r="B284" t="s">
        <v>371</v>
      </c>
      <c r="E284" t="s">
        <v>368</v>
      </c>
      <c r="K284">
        <f>Scores_and_Fixtures[[#This Row],[Wk]]</f>
        <v>29</v>
      </c>
      <c r="L284" t="str">
        <f>Scores_and_Fixtures[[#This Row],[Home]]</f>
        <v>Juventus</v>
      </c>
      <c r="M284">
        <f ca="1">IF(ISBLANK(Scores_and_Fixtures[[#This Row],[Home Score]])=FALSE,Scores_and_Fixtures[[#This Row],[Home Score]],_xlfn.BINOM.INV(10000,(VLOOKUP(L284,$AQ$3:$AS$22,2,FALSE)*VLOOKUP(O284,$AQ$3:$AS$22,3,FALSE)*($AS$1/2))/10000,RAND()))</f>
        <v>2</v>
      </c>
      <c r="N284">
        <f ca="1">IF(ISBLANK(Scores_and_Fixtures[[#This Row],[Away Score]])=FALSE,Scores_and_Fixtures[[#This Row],[Away Score]],_xlfn.BINOM.INV(10000,(VLOOKUP(O284,$AQ$3:$AS$22,2,FALSE)*VLOOKUP(L284,$AQ$3:$AS$22,3,FALSE)*($AS$1/2))/10000,RAND()))</f>
        <v>1</v>
      </c>
      <c r="O284" t="str">
        <f>Scores_and_Fixtures[[#This Row],[Away]]</f>
        <v>Genoa</v>
      </c>
      <c r="U284">
        <v>192</v>
      </c>
      <c r="V284">
        <v>9</v>
      </c>
      <c r="W284">
        <v>3</v>
      </c>
      <c r="X284">
        <v>16</v>
      </c>
      <c r="Y284">
        <v>19</v>
      </c>
      <c r="Z284">
        <v>5</v>
      </c>
      <c r="AA284">
        <v>14</v>
      </c>
      <c r="AB284">
        <v>12</v>
      </c>
      <c r="AC284">
        <v>15</v>
      </c>
      <c r="AD284">
        <v>1</v>
      </c>
      <c r="AE284">
        <v>4</v>
      </c>
      <c r="AF284">
        <v>11</v>
      </c>
      <c r="AG284">
        <v>13</v>
      </c>
      <c r="AH284">
        <v>2</v>
      </c>
      <c r="AI284">
        <v>10</v>
      </c>
      <c r="AJ284">
        <v>6</v>
      </c>
      <c r="AK284">
        <v>7</v>
      </c>
      <c r="AL284">
        <v>20</v>
      </c>
      <c r="AM284">
        <v>17</v>
      </c>
      <c r="AN284">
        <v>8</v>
      </c>
      <c r="AO284">
        <v>18</v>
      </c>
      <c r="AT284">
        <f t="shared" si="41"/>
        <v>191</v>
      </c>
    </row>
    <row r="285" spans="1:46" x14ac:dyDescent="0.25">
      <c r="A285">
        <v>29</v>
      </c>
      <c r="B285" t="s">
        <v>378</v>
      </c>
      <c r="E285" t="s">
        <v>373</v>
      </c>
      <c r="K285">
        <f>Scores_and_Fixtures[[#This Row],[Wk]]</f>
        <v>29</v>
      </c>
      <c r="L285" t="str">
        <f>Scores_and_Fixtures[[#This Row],[Home]]</f>
        <v>Salernitana</v>
      </c>
      <c r="M285">
        <f ca="1">IF(ISBLANK(Scores_and_Fixtures[[#This Row],[Home Score]])=FALSE,Scores_and_Fixtures[[#This Row],[Home Score]],_xlfn.BINOM.INV(10000,(VLOOKUP(L285,$AQ$3:$AS$22,2,FALSE)*VLOOKUP(O285,$AQ$3:$AS$22,3,FALSE)*($AS$1/2))/10000,RAND()))</f>
        <v>0</v>
      </c>
      <c r="N285">
        <f ca="1">IF(ISBLANK(Scores_and_Fixtures[[#This Row],[Away Score]])=FALSE,Scores_and_Fixtures[[#This Row],[Away Score]],_xlfn.BINOM.INV(10000,(VLOOKUP(O285,$AQ$3:$AS$22,2,FALSE)*VLOOKUP(L285,$AQ$3:$AS$22,3,FALSE)*($AS$1/2))/10000,RAND()))</f>
        <v>2</v>
      </c>
      <c r="O285" t="str">
        <f>Scores_and_Fixtures[[#This Row],[Away]]</f>
        <v>Lecce</v>
      </c>
      <c r="U285">
        <v>193</v>
      </c>
      <c r="V285">
        <v>7</v>
      </c>
      <c r="W285">
        <v>4</v>
      </c>
      <c r="X285">
        <v>16</v>
      </c>
      <c r="Y285">
        <v>20</v>
      </c>
      <c r="Z285">
        <v>6</v>
      </c>
      <c r="AA285">
        <v>12</v>
      </c>
      <c r="AB285">
        <v>15</v>
      </c>
      <c r="AC285">
        <v>18</v>
      </c>
      <c r="AD285">
        <v>1</v>
      </c>
      <c r="AE285">
        <v>3</v>
      </c>
      <c r="AF285">
        <v>9</v>
      </c>
      <c r="AG285">
        <v>10</v>
      </c>
      <c r="AH285">
        <v>2</v>
      </c>
      <c r="AI285">
        <v>14</v>
      </c>
      <c r="AJ285">
        <v>5</v>
      </c>
      <c r="AK285">
        <v>8</v>
      </c>
      <c r="AL285">
        <v>19</v>
      </c>
      <c r="AM285">
        <v>13</v>
      </c>
      <c r="AN285">
        <v>11</v>
      </c>
      <c r="AO285">
        <v>17</v>
      </c>
      <c r="AT285">
        <f t="shared" si="41"/>
        <v>192</v>
      </c>
    </row>
    <row r="286" spans="1:46" x14ac:dyDescent="0.25">
      <c r="A286">
        <v>29</v>
      </c>
      <c r="B286" t="s">
        <v>381</v>
      </c>
      <c r="E286" t="s">
        <v>380</v>
      </c>
      <c r="K286">
        <f>Scores_and_Fixtures[[#This Row],[Wk]]</f>
        <v>29</v>
      </c>
      <c r="L286" t="str">
        <f>Scores_and_Fixtures[[#This Row],[Home]]</f>
        <v>Udinese</v>
      </c>
      <c r="M286">
        <f ca="1">IF(ISBLANK(Scores_and_Fixtures[[#This Row],[Home Score]])=FALSE,Scores_and_Fixtures[[#This Row],[Home Score]],_xlfn.BINOM.INV(10000,(VLOOKUP(L286,$AQ$3:$AS$22,2,FALSE)*VLOOKUP(O286,$AQ$3:$AS$22,3,FALSE)*($AS$1/2))/10000,RAND()))</f>
        <v>0</v>
      </c>
      <c r="N286">
        <f ca="1">IF(ISBLANK(Scores_and_Fixtures[[#This Row],[Away Score]])=FALSE,Scores_and_Fixtures[[#This Row],[Away Score]],_xlfn.BINOM.INV(10000,(VLOOKUP(O286,$AQ$3:$AS$22,2,FALSE)*VLOOKUP(L286,$AQ$3:$AS$22,3,FALSE)*($AS$1/2))/10000,RAND()))</f>
        <v>0</v>
      </c>
      <c r="O286" t="str">
        <f>Scores_and_Fixtures[[#This Row],[Away]]</f>
        <v>Torino</v>
      </c>
      <c r="U286">
        <v>194</v>
      </c>
      <c r="V286">
        <v>9</v>
      </c>
      <c r="W286">
        <v>2</v>
      </c>
      <c r="X286">
        <v>16</v>
      </c>
      <c r="Y286">
        <v>20</v>
      </c>
      <c r="Z286">
        <v>5</v>
      </c>
      <c r="AA286">
        <v>11</v>
      </c>
      <c r="AB286">
        <v>15</v>
      </c>
      <c r="AC286">
        <v>18</v>
      </c>
      <c r="AD286">
        <v>1</v>
      </c>
      <c r="AE286">
        <v>3</v>
      </c>
      <c r="AF286">
        <v>12</v>
      </c>
      <c r="AG286">
        <v>7</v>
      </c>
      <c r="AH286">
        <v>4</v>
      </c>
      <c r="AI286">
        <v>10</v>
      </c>
      <c r="AJ286">
        <v>8</v>
      </c>
      <c r="AK286">
        <v>6</v>
      </c>
      <c r="AL286">
        <v>19</v>
      </c>
      <c r="AM286">
        <v>14</v>
      </c>
      <c r="AN286">
        <v>13</v>
      </c>
      <c r="AO286">
        <v>17</v>
      </c>
      <c r="AT286">
        <f t="shared" ref="AT286:AT349" si="42">U285</f>
        <v>193</v>
      </c>
    </row>
    <row r="287" spans="1:46" x14ac:dyDescent="0.25">
      <c r="A287">
        <v>29</v>
      </c>
      <c r="B287" t="s">
        <v>369</v>
      </c>
      <c r="E287" t="s">
        <v>374</v>
      </c>
      <c r="K287">
        <f>Scores_and_Fixtures[[#This Row],[Wk]]</f>
        <v>29</v>
      </c>
      <c r="L287" t="str">
        <f>Scores_and_Fixtures[[#This Row],[Home]]</f>
        <v>Hellas Verona</v>
      </c>
      <c r="M287">
        <f ca="1">IF(ISBLANK(Scores_and_Fixtures[[#This Row],[Home Score]])=FALSE,Scores_and_Fixtures[[#This Row],[Home Score]],_xlfn.BINOM.INV(10000,(VLOOKUP(L287,$AQ$3:$AS$22,2,FALSE)*VLOOKUP(O287,$AQ$3:$AS$22,3,FALSE)*($AS$1/2))/10000,RAND()))</f>
        <v>1</v>
      </c>
      <c r="N287">
        <f ca="1">IF(ISBLANK(Scores_and_Fixtures[[#This Row],[Away Score]])=FALSE,Scores_and_Fixtures[[#This Row],[Away Score]],_xlfn.BINOM.INV(10000,(VLOOKUP(O287,$AQ$3:$AS$22,2,FALSE)*VLOOKUP(L287,$AQ$3:$AS$22,3,FALSE)*($AS$1/2))/10000,RAND()))</f>
        <v>1</v>
      </c>
      <c r="O287" t="str">
        <f>Scores_and_Fixtures[[#This Row],[Away]]</f>
        <v>Milan</v>
      </c>
      <c r="U287">
        <v>195</v>
      </c>
      <c r="V287">
        <v>5</v>
      </c>
      <c r="W287">
        <v>6</v>
      </c>
      <c r="X287">
        <v>16</v>
      </c>
      <c r="Y287">
        <v>20</v>
      </c>
      <c r="Z287">
        <v>3</v>
      </c>
      <c r="AA287">
        <v>11</v>
      </c>
      <c r="AB287">
        <v>14</v>
      </c>
      <c r="AC287">
        <v>18</v>
      </c>
      <c r="AD287">
        <v>1</v>
      </c>
      <c r="AE287">
        <v>2</v>
      </c>
      <c r="AF287">
        <v>12</v>
      </c>
      <c r="AG287">
        <v>13</v>
      </c>
      <c r="AH287">
        <v>4</v>
      </c>
      <c r="AI287">
        <v>10</v>
      </c>
      <c r="AJ287">
        <v>8</v>
      </c>
      <c r="AK287">
        <v>7</v>
      </c>
      <c r="AL287">
        <v>17</v>
      </c>
      <c r="AM287">
        <v>15</v>
      </c>
      <c r="AN287">
        <v>9</v>
      </c>
      <c r="AO287">
        <v>19</v>
      </c>
      <c r="AT287">
        <f t="shared" si="42"/>
        <v>194</v>
      </c>
    </row>
    <row r="288" spans="1:46" x14ac:dyDescent="0.25">
      <c r="A288">
        <v>29</v>
      </c>
      <c r="B288" t="s">
        <v>367</v>
      </c>
      <c r="E288" t="s">
        <v>372</v>
      </c>
      <c r="K288">
        <f>Scores_and_Fixtures[[#This Row],[Wk]]</f>
        <v>29</v>
      </c>
      <c r="L288" t="str">
        <f>Scores_and_Fixtures[[#This Row],[Home]]</f>
        <v>Frosinone</v>
      </c>
      <c r="M288">
        <f ca="1">IF(ISBLANK(Scores_and_Fixtures[[#This Row],[Home Score]])=FALSE,Scores_and_Fixtures[[#This Row],[Home Score]],_xlfn.BINOM.INV(10000,(VLOOKUP(L288,$AQ$3:$AS$22,2,FALSE)*VLOOKUP(O288,$AQ$3:$AS$22,3,FALSE)*($AS$1/2))/10000,RAND()))</f>
        <v>1</v>
      </c>
      <c r="N288">
        <f ca="1">IF(ISBLANK(Scores_and_Fixtures[[#This Row],[Away Score]])=FALSE,Scores_and_Fixtures[[#This Row],[Away Score]],_xlfn.BINOM.INV(10000,(VLOOKUP(O288,$AQ$3:$AS$22,2,FALSE)*VLOOKUP(L288,$AQ$3:$AS$22,3,FALSE)*($AS$1/2))/10000,RAND()))</f>
        <v>0</v>
      </c>
      <c r="O288" t="str">
        <f>Scores_and_Fixtures[[#This Row],[Away]]</f>
        <v>Lazio</v>
      </c>
      <c r="U288">
        <v>196</v>
      </c>
      <c r="V288">
        <v>12</v>
      </c>
      <c r="W288">
        <v>3</v>
      </c>
      <c r="X288">
        <v>13</v>
      </c>
      <c r="Y288">
        <v>20</v>
      </c>
      <c r="Z288">
        <v>5</v>
      </c>
      <c r="AA288">
        <v>11</v>
      </c>
      <c r="AB288">
        <v>16</v>
      </c>
      <c r="AC288">
        <v>17</v>
      </c>
      <c r="AD288">
        <v>1</v>
      </c>
      <c r="AE288">
        <v>2</v>
      </c>
      <c r="AF288">
        <v>14</v>
      </c>
      <c r="AG288">
        <v>9</v>
      </c>
      <c r="AH288">
        <v>4</v>
      </c>
      <c r="AI288">
        <v>8</v>
      </c>
      <c r="AJ288">
        <v>7</v>
      </c>
      <c r="AK288">
        <v>6</v>
      </c>
      <c r="AL288">
        <v>18</v>
      </c>
      <c r="AM288">
        <v>15</v>
      </c>
      <c r="AN288">
        <v>10</v>
      </c>
      <c r="AO288">
        <v>19</v>
      </c>
      <c r="AT288">
        <f t="shared" si="42"/>
        <v>195</v>
      </c>
    </row>
    <row r="289" spans="1:46" x14ac:dyDescent="0.25">
      <c r="A289">
        <v>29</v>
      </c>
      <c r="B289" t="s">
        <v>377</v>
      </c>
      <c r="E289" t="s">
        <v>379</v>
      </c>
      <c r="K289">
        <f>Scores_and_Fixtures[[#This Row],[Wk]]</f>
        <v>29</v>
      </c>
      <c r="L289" t="str">
        <f>Scores_and_Fixtures[[#This Row],[Home]]</f>
        <v>Roma</v>
      </c>
      <c r="M289">
        <f ca="1">IF(ISBLANK(Scores_and_Fixtures[[#This Row],[Home Score]])=FALSE,Scores_and_Fixtures[[#This Row],[Home Score]],_xlfn.BINOM.INV(10000,(VLOOKUP(L289,$AQ$3:$AS$22,2,FALSE)*VLOOKUP(O289,$AQ$3:$AS$22,3,FALSE)*($AS$1/2))/10000,RAND()))</f>
        <v>3</v>
      </c>
      <c r="N289">
        <f ca="1">IF(ISBLANK(Scores_and_Fixtures[[#This Row],[Away Score]])=FALSE,Scores_and_Fixtures[[#This Row],[Away Score]],_xlfn.BINOM.INV(10000,(VLOOKUP(O289,$AQ$3:$AS$22,2,FALSE)*VLOOKUP(L289,$AQ$3:$AS$22,3,FALSE)*($AS$1/2))/10000,RAND()))</f>
        <v>3</v>
      </c>
      <c r="O289" t="str">
        <f>Scores_and_Fixtures[[#This Row],[Away]]</f>
        <v>Sassuolo</v>
      </c>
      <c r="U289">
        <v>197</v>
      </c>
      <c r="V289">
        <v>10</v>
      </c>
      <c r="W289">
        <v>6</v>
      </c>
      <c r="X289">
        <v>17</v>
      </c>
      <c r="Y289">
        <v>20</v>
      </c>
      <c r="Z289">
        <v>4</v>
      </c>
      <c r="AA289">
        <v>12</v>
      </c>
      <c r="AB289">
        <v>14</v>
      </c>
      <c r="AC289">
        <v>18</v>
      </c>
      <c r="AD289">
        <v>1</v>
      </c>
      <c r="AE289">
        <v>3</v>
      </c>
      <c r="AF289">
        <v>13</v>
      </c>
      <c r="AG289">
        <v>7</v>
      </c>
      <c r="AH289">
        <v>2</v>
      </c>
      <c r="AI289">
        <v>11</v>
      </c>
      <c r="AJ289">
        <v>9</v>
      </c>
      <c r="AK289">
        <v>5</v>
      </c>
      <c r="AL289">
        <v>19</v>
      </c>
      <c r="AM289">
        <v>15</v>
      </c>
      <c r="AN289">
        <v>8</v>
      </c>
      <c r="AO289">
        <v>16</v>
      </c>
      <c r="AT289">
        <f t="shared" si="42"/>
        <v>196</v>
      </c>
    </row>
    <row r="290" spans="1:46" x14ac:dyDescent="0.25">
      <c r="A290">
        <v>29</v>
      </c>
      <c r="B290" t="s">
        <v>362</v>
      </c>
      <c r="E290" t="s">
        <v>366</v>
      </c>
      <c r="K290">
        <f>Scores_and_Fixtures[[#This Row],[Wk]]</f>
        <v>29</v>
      </c>
      <c r="L290" t="str">
        <f>Scores_and_Fixtures[[#This Row],[Home]]</f>
        <v>Atalanta</v>
      </c>
      <c r="M290">
        <f ca="1">IF(ISBLANK(Scores_and_Fixtures[[#This Row],[Home Score]])=FALSE,Scores_and_Fixtures[[#This Row],[Home Score]],_xlfn.BINOM.INV(10000,(VLOOKUP(L290,$AQ$3:$AS$22,2,FALSE)*VLOOKUP(O290,$AQ$3:$AS$22,3,FALSE)*($AS$1/2))/10000,RAND()))</f>
        <v>1</v>
      </c>
      <c r="N290">
        <f ca="1">IF(ISBLANK(Scores_and_Fixtures[[#This Row],[Away Score]])=FALSE,Scores_and_Fixtures[[#This Row],[Away Score]],_xlfn.BINOM.INV(10000,(VLOOKUP(O290,$AQ$3:$AS$22,2,FALSE)*VLOOKUP(L290,$AQ$3:$AS$22,3,FALSE)*($AS$1/2))/10000,RAND()))</f>
        <v>2</v>
      </c>
      <c r="O290" t="str">
        <f>Scores_and_Fixtures[[#This Row],[Away]]</f>
        <v>Fiorentina</v>
      </c>
      <c r="U290">
        <v>198</v>
      </c>
      <c r="V290">
        <v>4</v>
      </c>
      <c r="W290">
        <v>6</v>
      </c>
      <c r="X290">
        <v>14</v>
      </c>
      <c r="Y290">
        <v>20</v>
      </c>
      <c r="Z290">
        <v>7</v>
      </c>
      <c r="AA290">
        <v>13</v>
      </c>
      <c r="AB290">
        <v>16</v>
      </c>
      <c r="AC290">
        <v>15</v>
      </c>
      <c r="AD290">
        <v>1</v>
      </c>
      <c r="AE290">
        <v>3</v>
      </c>
      <c r="AF290">
        <v>9</v>
      </c>
      <c r="AG290">
        <v>12</v>
      </c>
      <c r="AH290">
        <v>2</v>
      </c>
      <c r="AI290">
        <v>10</v>
      </c>
      <c r="AJ290">
        <v>8</v>
      </c>
      <c r="AK290">
        <v>5</v>
      </c>
      <c r="AL290">
        <v>19</v>
      </c>
      <c r="AM290">
        <v>17</v>
      </c>
      <c r="AN290">
        <v>11</v>
      </c>
      <c r="AO290">
        <v>18</v>
      </c>
      <c r="AT290">
        <f t="shared" si="42"/>
        <v>197</v>
      </c>
    </row>
    <row r="291" spans="1:46" x14ac:dyDescent="0.25">
      <c r="A291">
        <v>29</v>
      </c>
      <c r="B291" t="s">
        <v>375</v>
      </c>
      <c r="E291" t="s">
        <v>364</v>
      </c>
      <c r="K291">
        <f>Scores_and_Fixtures[[#This Row],[Wk]]</f>
        <v>29</v>
      </c>
      <c r="L291" t="str">
        <f>Scores_and_Fixtures[[#This Row],[Home]]</f>
        <v>Monza</v>
      </c>
      <c r="M291">
        <f ca="1">IF(ISBLANK(Scores_and_Fixtures[[#This Row],[Home Score]])=FALSE,Scores_and_Fixtures[[#This Row],[Home Score]],_xlfn.BINOM.INV(10000,(VLOOKUP(L291,$AQ$3:$AS$22,2,FALSE)*VLOOKUP(O291,$AQ$3:$AS$22,3,FALSE)*($AS$1/2))/10000,RAND()))</f>
        <v>1</v>
      </c>
      <c r="N291">
        <f ca="1">IF(ISBLANK(Scores_and_Fixtures[[#This Row],[Away Score]])=FALSE,Scores_and_Fixtures[[#This Row],[Away Score]],_xlfn.BINOM.INV(10000,(VLOOKUP(O291,$AQ$3:$AS$22,2,FALSE)*VLOOKUP(L291,$AQ$3:$AS$22,3,FALSE)*($AS$1/2))/10000,RAND()))</f>
        <v>0</v>
      </c>
      <c r="O291" t="str">
        <f>Scores_and_Fixtures[[#This Row],[Away]]</f>
        <v>Cagliari</v>
      </c>
      <c r="U291">
        <v>199</v>
      </c>
      <c r="V291">
        <v>4</v>
      </c>
      <c r="W291">
        <v>6</v>
      </c>
      <c r="X291">
        <v>16</v>
      </c>
      <c r="Y291">
        <v>20</v>
      </c>
      <c r="Z291">
        <v>3</v>
      </c>
      <c r="AA291">
        <v>12</v>
      </c>
      <c r="AB291">
        <v>15</v>
      </c>
      <c r="AC291">
        <v>17</v>
      </c>
      <c r="AD291">
        <v>1</v>
      </c>
      <c r="AE291">
        <v>5</v>
      </c>
      <c r="AF291">
        <v>9</v>
      </c>
      <c r="AG291">
        <v>11</v>
      </c>
      <c r="AH291">
        <v>2</v>
      </c>
      <c r="AI291">
        <v>8</v>
      </c>
      <c r="AJ291">
        <v>7</v>
      </c>
      <c r="AK291">
        <v>10</v>
      </c>
      <c r="AL291">
        <v>18</v>
      </c>
      <c r="AM291">
        <v>13</v>
      </c>
      <c r="AN291">
        <v>14</v>
      </c>
      <c r="AO291">
        <v>19</v>
      </c>
      <c r="AT291">
        <f t="shared" si="42"/>
        <v>198</v>
      </c>
    </row>
    <row r="292" spans="1:46" x14ac:dyDescent="0.25">
      <c r="A292">
        <v>30</v>
      </c>
      <c r="B292" t="s">
        <v>372</v>
      </c>
      <c r="E292" t="s">
        <v>371</v>
      </c>
      <c r="K292">
        <f>Scores_and_Fixtures[[#This Row],[Wk]]</f>
        <v>30</v>
      </c>
      <c r="L292" t="str">
        <f>Scores_and_Fixtures[[#This Row],[Home]]</f>
        <v>Lazio</v>
      </c>
      <c r="M292">
        <f ca="1">IF(ISBLANK(Scores_and_Fixtures[[#This Row],[Home Score]])=FALSE,Scores_and_Fixtures[[#This Row],[Home Score]],_xlfn.BINOM.INV(10000,(VLOOKUP(L292,$AQ$3:$AS$22,2,FALSE)*VLOOKUP(O292,$AQ$3:$AS$22,3,FALSE)*($AS$1/2))/10000,RAND()))</f>
        <v>0</v>
      </c>
      <c r="N292">
        <f ca="1">IF(ISBLANK(Scores_and_Fixtures[[#This Row],[Away Score]])=FALSE,Scores_and_Fixtures[[#This Row],[Away Score]],_xlfn.BINOM.INV(10000,(VLOOKUP(O292,$AQ$3:$AS$22,2,FALSE)*VLOOKUP(L292,$AQ$3:$AS$22,3,FALSE)*($AS$1/2))/10000,RAND()))</f>
        <v>0</v>
      </c>
      <c r="O292" t="str">
        <f>Scores_and_Fixtures[[#This Row],[Away]]</f>
        <v>Juventus</v>
      </c>
      <c r="U292">
        <v>200</v>
      </c>
      <c r="V292">
        <v>8</v>
      </c>
      <c r="W292">
        <v>4</v>
      </c>
      <c r="X292">
        <v>16</v>
      </c>
      <c r="Y292">
        <v>20</v>
      </c>
      <c r="Z292">
        <v>7</v>
      </c>
      <c r="AA292">
        <v>12</v>
      </c>
      <c r="AB292">
        <v>14</v>
      </c>
      <c r="AC292">
        <v>18</v>
      </c>
      <c r="AD292">
        <v>1</v>
      </c>
      <c r="AE292">
        <v>2</v>
      </c>
      <c r="AF292">
        <v>9</v>
      </c>
      <c r="AG292">
        <v>11</v>
      </c>
      <c r="AH292">
        <v>3</v>
      </c>
      <c r="AI292">
        <v>13</v>
      </c>
      <c r="AJ292">
        <v>6</v>
      </c>
      <c r="AK292">
        <v>5</v>
      </c>
      <c r="AL292">
        <v>19</v>
      </c>
      <c r="AM292">
        <v>15</v>
      </c>
      <c r="AN292">
        <v>10</v>
      </c>
      <c r="AO292">
        <v>17</v>
      </c>
      <c r="AT292">
        <f t="shared" si="42"/>
        <v>199</v>
      </c>
    </row>
    <row r="293" spans="1:46" x14ac:dyDescent="0.25">
      <c r="A293">
        <v>30</v>
      </c>
      <c r="B293" t="s">
        <v>376</v>
      </c>
      <c r="E293" t="s">
        <v>362</v>
      </c>
      <c r="K293">
        <f>Scores_and_Fixtures[[#This Row],[Wk]]</f>
        <v>30</v>
      </c>
      <c r="L293" t="str">
        <f>Scores_and_Fixtures[[#This Row],[Home]]</f>
        <v>Napoli</v>
      </c>
      <c r="M293">
        <f ca="1">IF(ISBLANK(Scores_and_Fixtures[[#This Row],[Home Score]])=FALSE,Scores_and_Fixtures[[#This Row],[Home Score]],_xlfn.BINOM.INV(10000,(VLOOKUP(L293,$AQ$3:$AS$22,2,FALSE)*VLOOKUP(O293,$AQ$3:$AS$22,3,FALSE)*($AS$1/2))/10000,RAND()))</f>
        <v>2</v>
      </c>
      <c r="N293">
        <f ca="1">IF(ISBLANK(Scores_and_Fixtures[[#This Row],[Away Score]])=FALSE,Scores_and_Fixtures[[#This Row],[Away Score]],_xlfn.BINOM.INV(10000,(VLOOKUP(O293,$AQ$3:$AS$22,2,FALSE)*VLOOKUP(L293,$AQ$3:$AS$22,3,FALSE)*($AS$1/2))/10000,RAND()))</f>
        <v>0</v>
      </c>
      <c r="O293" t="str">
        <f>Scores_and_Fixtures[[#This Row],[Away]]</f>
        <v>Atalanta</v>
      </c>
      <c r="U293">
        <v>201</v>
      </c>
      <c r="V293">
        <v>6</v>
      </c>
      <c r="W293">
        <v>8</v>
      </c>
      <c r="X293">
        <v>16</v>
      </c>
      <c r="Y293">
        <v>19</v>
      </c>
      <c r="Z293">
        <v>7</v>
      </c>
      <c r="AA293">
        <v>13</v>
      </c>
      <c r="AB293">
        <v>15</v>
      </c>
      <c r="AC293">
        <v>17</v>
      </c>
      <c r="AD293">
        <v>1</v>
      </c>
      <c r="AE293">
        <v>3</v>
      </c>
      <c r="AF293">
        <v>10</v>
      </c>
      <c r="AG293">
        <v>12</v>
      </c>
      <c r="AH293">
        <v>2</v>
      </c>
      <c r="AI293">
        <v>9</v>
      </c>
      <c r="AJ293">
        <v>5</v>
      </c>
      <c r="AK293">
        <v>4</v>
      </c>
      <c r="AL293">
        <v>20</v>
      </c>
      <c r="AM293">
        <v>14</v>
      </c>
      <c r="AN293">
        <v>11</v>
      </c>
      <c r="AO293">
        <v>18</v>
      </c>
      <c r="AT293">
        <f t="shared" si="42"/>
        <v>200</v>
      </c>
    </row>
    <row r="294" spans="1:46" x14ac:dyDescent="0.25">
      <c r="A294">
        <v>30</v>
      </c>
      <c r="B294" t="s">
        <v>370</v>
      </c>
      <c r="E294" t="s">
        <v>365</v>
      </c>
      <c r="K294">
        <f>Scores_and_Fixtures[[#This Row],[Wk]]</f>
        <v>30</v>
      </c>
      <c r="L294" t="str">
        <f>Scores_and_Fixtures[[#This Row],[Home]]</f>
        <v>Inter</v>
      </c>
      <c r="M294">
        <f ca="1">IF(ISBLANK(Scores_and_Fixtures[[#This Row],[Home Score]])=FALSE,Scores_and_Fixtures[[#This Row],[Home Score]],_xlfn.BINOM.INV(10000,(VLOOKUP(L294,$AQ$3:$AS$22,2,FALSE)*VLOOKUP(O294,$AQ$3:$AS$22,3,FALSE)*($AS$1/2))/10000,RAND()))</f>
        <v>5</v>
      </c>
      <c r="N294">
        <f ca="1">IF(ISBLANK(Scores_and_Fixtures[[#This Row],[Away Score]])=FALSE,Scores_and_Fixtures[[#This Row],[Away Score]],_xlfn.BINOM.INV(10000,(VLOOKUP(O294,$AQ$3:$AS$22,2,FALSE)*VLOOKUP(L294,$AQ$3:$AS$22,3,FALSE)*($AS$1/2))/10000,RAND()))</f>
        <v>0</v>
      </c>
      <c r="O294" t="str">
        <f>Scores_and_Fixtures[[#This Row],[Away]]</f>
        <v>Empoli</v>
      </c>
      <c r="U294">
        <v>202</v>
      </c>
      <c r="V294">
        <v>7</v>
      </c>
      <c r="W294">
        <v>6</v>
      </c>
      <c r="X294">
        <v>17</v>
      </c>
      <c r="Y294">
        <v>20</v>
      </c>
      <c r="Z294">
        <v>2</v>
      </c>
      <c r="AA294">
        <v>13</v>
      </c>
      <c r="AB294">
        <v>15</v>
      </c>
      <c r="AC294">
        <v>16</v>
      </c>
      <c r="AD294">
        <v>1</v>
      </c>
      <c r="AE294">
        <v>3</v>
      </c>
      <c r="AF294">
        <v>12</v>
      </c>
      <c r="AG294">
        <v>9</v>
      </c>
      <c r="AH294">
        <v>4</v>
      </c>
      <c r="AI294">
        <v>11</v>
      </c>
      <c r="AJ294">
        <v>8</v>
      </c>
      <c r="AK294">
        <v>5</v>
      </c>
      <c r="AL294">
        <v>19</v>
      </c>
      <c r="AM294">
        <v>14</v>
      </c>
      <c r="AN294">
        <v>10</v>
      </c>
      <c r="AO294">
        <v>18</v>
      </c>
      <c r="AT294">
        <f t="shared" si="42"/>
        <v>201</v>
      </c>
    </row>
    <row r="295" spans="1:46" x14ac:dyDescent="0.25">
      <c r="A295">
        <v>30</v>
      </c>
      <c r="B295" t="s">
        <v>368</v>
      </c>
      <c r="E295" t="s">
        <v>367</v>
      </c>
      <c r="K295">
        <f>Scores_and_Fixtures[[#This Row],[Wk]]</f>
        <v>30</v>
      </c>
      <c r="L295" t="str">
        <f>Scores_and_Fixtures[[#This Row],[Home]]</f>
        <v>Genoa</v>
      </c>
      <c r="M295">
        <f ca="1">IF(ISBLANK(Scores_and_Fixtures[[#This Row],[Home Score]])=FALSE,Scores_and_Fixtures[[#This Row],[Home Score]],_xlfn.BINOM.INV(10000,(VLOOKUP(L295,$AQ$3:$AS$22,2,FALSE)*VLOOKUP(O295,$AQ$3:$AS$22,3,FALSE)*($AS$1/2))/10000,RAND()))</f>
        <v>1</v>
      </c>
      <c r="N295">
        <f ca="1">IF(ISBLANK(Scores_and_Fixtures[[#This Row],[Away Score]])=FALSE,Scores_and_Fixtures[[#This Row],[Away Score]],_xlfn.BINOM.INV(10000,(VLOOKUP(O295,$AQ$3:$AS$22,2,FALSE)*VLOOKUP(L295,$AQ$3:$AS$22,3,FALSE)*($AS$1/2))/10000,RAND()))</f>
        <v>0</v>
      </c>
      <c r="O295" t="str">
        <f>Scores_and_Fixtures[[#This Row],[Away]]</f>
        <v>Frosinone</v>
      </c>
      <c r="U295">
        <v>203</v>
      </c>
      <c r="V295">
        <v>13</v>
      </c>
      <c r="W295">
        <v>4</v>
      </c>
      <c r="X295">
        <v>15</v>
      </c>
      <c r="Y295">
        <v>19</v>
      </c>
      <c r="Z295">
        <v>5</v>
      </c>
      <c r="AA295">
        <v>12</v>
      </c>
      <c r="AB295">
        <v>18</v>
      </c>
      <c r="AC295">
        <v>17</v>
      </c>
      <c r="AD295">
        <v>1</v>
      </c>
      <c r="AE295">
        <v>3</v>
      </c>
      <c r="AF295">
        <v>11</v>
      </c>
      <c r="AG295">
        <v>10</v>
      </c>
      <c r="AH295">
        <v>2</v>
      </c>
      <c r="AI295">
        <v>8</v>
      </c>
      <c r="AJ295">
        <v>7</v>
      </c>
      <c r="AK295">
        <v>6</v>
      </c>
      <c r="AL295">
        <v>20</v>
      </c>
      <c r="AM295">
        <v>14</v>
      </c>
      <c r="AN295">
        <v>9</v>
      </c>
      <c r="AO295">
        <v>16</v>
      </c>
      <c r="AT295">
        <f t="shared" si="42"/>
        <v>202</v>
      </c>
    </row>
    <row r="296" spans="1:46" x14ac:dyDescent="0.25">
      <c r="A296">
        <v>30</v>
      </c>
      <c r="B296" t="s">
        <v>380</v>
      </c>
      <c r="E296" t="s">
        <v>375</v>
      </c>
      <c r="K296">
        <f>Scores_and_Fixtures[[#This Row],[Wk]]</f>
        <v>30</v>
      </c>
      <c r="L296" t="str">
        <f>Scores_and_Fixtures[[#This Row],[Home]]</f>
        <v>Torino</v>
      </c>
      <c r="M296">
        <f ca="1">IF(ISBLANK(Scores_and_Fixtures[[#This Row],[Home Score]])=FALSE,Scores_and_Fixtures[[#This Row],[Home Score]],_xlfn.BINOM.INV(10000,(VLOOKUP(L296,$AQ$3:$AS$22,2,FALSE)*VLOOKUP(O296,$AQ$3:$AS$22,3,FALSE)*($AS$1/2))/10000,RAND()))</f>
        <v>0</v>
      </c>
      <c r="N296">
        <f ca="1">IF(ISBLANK(Scores_and_Fixtures[[#This Row],[Away Score]])=FALSE,Scores_and_Fixtures[[#This Row],[Away Score]],_xlfn.BINOM.INV(10000,(VLOOKUP(O296,$AQ$3:$AS$22,2,FALSE)*VLOOKUP(L296,$AQ$3:$AS$22,3,FALSE)*($AS$1/2))/10000,RAND()))</f>
        <v>1</v>
      </c>
      <c r="O296" t="str">
        <f>Scores_and_Fixtures[[#This Row],[Away]]</f>
        <v>Monza</v>
      </c>
      <c r="U296">
        <v>204</v>
      </c>
      <c r="V296">
        <v>7</v>
      </c>
      <c r="W296">
        <v>5</v>
      </c>
      <c r="X296">
        <v>14</v>
      </c>
      <c r="Y296">
        <v>20</v>
      </c>
      <c r="Z296">
        <v>6</v>
      </c>
      <c r="AA296">
        <v>11</v>
      </c>
      <c r="AB296">
        <v>18</v>
      </c>
      <c r="AC296">
        <v>16</v>
      </c>
      <c r="AD296">
        <v>1</v>
      </c>
      <c r="AE296">
        <v>2</v>
      </c>
      <c r="AF296">
        <v>12</v>
      </c>
      <c r="AG296">
        <v>15</v>
      </c>
      <c r="AH296">
        <v>3</v>
      </c>
      <c r="AI296">
        <v>9</v>
      </c>
      <c r="AJ296">
        <v>4</v>
      </c>
      <c r="AK296">
        <v>8</v>
      </c>
      <c r="AL296">
        <v>19</v>
      </c>
      <c r="AM296">
        <v>10</v>
      </c>
      <c r="AN296">
        <v>13</v>
      </c>
      <c r="AO296">
        <v>17</v>
      </c>
      <c r="AT296">
        <f t="shared" si="42"/>
        <v>203</v>
      </c>
    </row>
    <row r="297" spans="1:46" x14ac:dyDescent="0.25">
      <c r="A297">
        <v>30</v>
      </c>
      <c r="B297" t="s">
        <v>366</v>
      </c>
      <c r="E297" t="s">
        <v>374</v>
      </c>
      <c r="K297">
        <f>Scores_and_Fixtures[[#This Row],[Wk]]</f>
        <v>30</v>
      </c>
      <c r="L297" t="str">
        <f>Scores_and_Fixtures[[#This Row],[Home]]</f>
        <v>Fiorentina</v>
      </c>
      <c r="M297">
        <f ca="1">IF(ISBLANK(Scores_and_Fixtures[[#This Row],[Home Score]])=FALSE,Scores_and_Fixtures[[#This Row],[Home Score]],_xlfn.BINOM.INV(10000,(VLOOKUP(L297,$AQ$3:$AS$22,2,FALSE)*VLOOKUP(O297,$AQ$3:$AS$22,3,FALSE)*($AS$1/2))/10000,RAND()))</f>
        <v>1</v>
      </c>
      <c r="N297">
        <f ca="1">IF(ISBLANK(Scores_and_Fixtures[[#This Row],[Away Score]])=FALSE,Scores_and_Fixtures[[#This Row],[Away Score]],_xlfn.BINOM.INV(10000,(VLOOKUP(O297,$AQ$3:$AS$22,2,FALSE)*VLOOKUP(L297,$AQ$3:$AS$22,3,FALSE)*($AS$1/2))/10000,RAND()))</f>
        <v>2</v>
      </c>
      <c r="O297" t="str">
        <f>Scores_and_Fixtures[[#This Row],[Away]]</f>
        <v>Milan</v>
      </c>
      <c r="U297">
        <v>205</v>
      </c>
      <c r="V297">
        <v>10</v>
      </c>
      <c r="W297">
        <v>4</v>
      </c>
      <c r="X297">
        <v>17</v>
      </c>
      <c r="Y297">
        <v>19</v>
      </c>
      <c r="Z297">
        <v>6</v>
      </c>
      <c r="AA297">
        <v>14</v>
      </c>
      <c r="AB297">
        <v>15</v>
      </c>
      <c r="AC297">
        <v>16</v>
      </c>
      <c r="AD297">
        <v>1</v>
      </c>
      <c r="AE297">
        <v>2</v>
      </c>
      <c r="AF297">
        <v>11</v>
      </c>
      <c r="AG297">
        <v>12</v>
      </c>
      <c r="AH297">
        <v>3</v>
      </c>
      <c r="AI297">
        <v>7</v>
      </c>
      <c r="AJ297">
        <v>9</v>
      </c>
      <c r="AK297">
        <v>5</v>
      </c>
      <c r="AL297">
        <v>20</v>
      </c>
      <c r="AM297">
        <v>13</v>
      </c>
      <c r="AN297">
        <v>8</v>
      </c>
      <c r="AO297">
        <v>18</v>
      </c>
      <c r="AT297">
        <f t="shared" si="42"/>
        <v>204</v>
      </c>
    </row>
    <row r="298" spans="1:46" x14ac:dyDescent="0.25">
      <c r="A298">
        <v>30</v>
      </c>
      <c r="B298" t="s">
        <v>363</v>
      </c>
      <c r="E298" t="s">
        <v>378</v>
      </c>
      <c r="K298">
        <f>Scores_and_Fixtures[[#This Row],[Wk]]</f>
        <v>30</v>
      </c>
      <c r="L298" t="str">
        <f>Scores_and_Fixtures[[#This Row],[Home]]</f>
        <v>Bologna</v>
      </c>
      <c r="M298">
        <f ca="1">IF(ISBLANK(Scores_and_Fixtures[[#This Row],[Home Score]])=FALSE,Scores_and_Fixtures[[#This Row],[Home Score]],_xlfn.BINOM.INV(10000,(VLOOKUP(L298,$AQ$3:$AS$22,2,FALSE)*VLOOKUP(O298,$AQ$3:$AS$22,3,FALSE)*($AS$1/2))/10000,RAND()))</f>
        <v>6</v>
      </c>
      <c r="N298">
        <f ca="1">IF(ISBLANK(Scores_and_Fixtures[[#This Row],[Away Score]])=FALSE,Scores_and_Fixtures[[#This Row],[Away Score]],_xlfn.BINOM.INV(10000,(VLOOKUP(O298,$AQ$3:$AS$22,2,FALSE)*VLOOKUP(L298,$AQ$3:$AS$22,3,FALSE)*($AS$1/2))/10000,RAND()))</f>
        <v>0</v>
      </c>
      <c r="O298" t="str">
        <f>Scores_and_Fixtures[[#This Row],[Away]]</f>
        <v>Salernitana</v>
      </c>
      <c r="U298">
        <v>206</v>
      </c>
      <c r="V298">
        <v>8</v>
      </c>
      <c r="W298">
        <v>4</v>
      </c>
      <c r="X298">
        <v>17</v>
      </c>
      <c r="Y298">
        <v>19</v>
      </c>
      <c r="Z298">
        <v>5</v>
      </c>
      <c r="AA298">
        <v>11</v>
      </c>
      <c r="AB298">
        <v>14</v>
      </c>
      <c r="AC298">
        <v>18</v>
      </c>
      <c r="AD298">
        <v>1</v>
      </c>
      <c r="AE298">
        <v>2</v>
      </c>
      <c r="AF298">
        <v>12</v>
      </c>
      <c r="AG298">
        <v>9</v>
      </c>
      <c r="AH298">
        <v>3</v>
      </c>
      <c r="AI298">
        <v>6</v>
      </c>
      <c r="AJ298">
        <v>7</v>
      </c>
      <c r="AK298">
        <v>10</v>
      </c>
      <c r="AL298">
        <v>20</v>
      </c>
      <c r="AM298">
        <v>15</v>
      </c>
      <c r="AN298">
        <v>13</v>
      </c>
      <c r="AO298">
        <v>16</v>
      </c>
      <c r="AT298">
        <f t="shared" si="42"/>
        <v>205</v>
      </c>
    </row>
    <row r="299" spans="1:46" x14ac:dyDescent="0.25">
      <c r="A299">
        <v>30</v>
      </c>
      <c r="B299" t="s">
        <v>373</v>
      </c>
      <c r="E299" t="s">
        <v>377</v>
      </c>
      <c r="K299">
        <f>Scores_and_Fixtures[[#This Row],[Wk]]</f>
        <v>30</v>
      </c>
      <c r="L299" t="str">
        <f>Scores_and_Fixtures[[#This Row],[Home]]</f>
        <v>Lecce</v>
      </c>
      <c r="M299">
        <f ca="1">IF(ISBLANK(Scores_and_Fixtures[[#This Row],[Home Score]])=FALSE,Scores_and_Fixtures[[#This Row],[Home Score]],_xlfn.BINOM.INV(10000,(VLOOKUP(L299,$AQ$3:$AS$22,2,FALSE)*VLOOKUP(O299,$AQ$3:$AS$22,3,FALSE)*($AS$1/2))/10000,RAND()))</f>
        <v>2</v>
      </c>
      <c r="N299">
        <f ca="1">IF(ISBLANK(Scores_and_Fixtures[[#This Row],[Away Score]])=FALSE,Scores_and_Fixtures[[#This Row],[Away Score]],_xlfn.BINOM.INV(10000,(VLOOKUP(O299,$AQ$3:$AS$22,2,FALSE)*VLOOKUP(L299,$AQ$3:$AS$22,3,FALSE)*($AS$1/2))/10000,RAND()))</f>
        <v>2</v>
      </c>
      <c r="O299" t="str">
        <f>Scores_and_Fixtures[[#This Row],[Away]]</f>
        <v>Roma</v>
      </c>
      <c r="U299">
        <v>207</v>
      </c>
      <c r="V299">
        <v>5</v>
      </c>
      <c r="W299">
        <v>4</v>
      </c>
      <c r="X299">
        <v>18</v>
      </c>
      <c r="Y299">
        <v>19</v>
      </c>
      <c r="Z299">
        <v>6</v>
      </c>
      <c r="AA299">
        <v>12</v>
      </c>
      <c r="AB299">
        <v>14</v>
      </c>
      <c r="AC299">
        <v>15</v>
      </c>
      <c r="AD299">
        <v>1</v>
      </c>
      <c r="AE299">
        <v>2</v>
      </c>
      <c r="AF299">
        <v>9</v>
      </c>
      <c r="AG299">
        <v>11</v>
      </c>
      <c r="AH299">
        <v>3</v>
      </c>
      <c r="AI299">
        <v>13</v>
      </c>
      <c r="AJ299">
        <v>7</v>
      </c>
      <c r="AK299">
        <v>10</v>
      </c>
      <c r="AL299">
        <v>20</v>
      </c>
      <c r="AM299">
        <v>16</v>
      </c>
      <c r="AN299">
        <v>8</v>
      </c>
      <c r="AO299">
        <v>17</v>
      </c>
      <c r="AT299">
        <f t="shared" si="42"/>
        <v>206</v>
      </c>
    </row>
    <row r="300" spans="1:46" x14ac:dyDescent="0.25">
      <c r="A300">
        <v>30</v>
      </c>
      <c r="B300" t="s">
        <v>379</v>
      </c>
      <c r="E300" t="s">
        <v>381</v>
      </c>
      <c r="K300">
        <f>Scores_and_Fixtures[[#This Row],[Wk]]</f>
        <v>30</v>
      </c>
      <c r="L300" t="str">
        <f>Scores_and_Fixtures[[#This Row],[Home]]</f>
        <v>Sassuolo</v>
      </c>
      <c r="M300">
        <f ca="1">IF(ISBLANK(Scores_and_Fixtures[[#This Row],[Home Score]])=FALSE,Scores_and_Fixtures[[#This Row],[Home Score]],_xlfn.BINOM.INV(10000,(VLOOKUP(L300,$AQ$3:$AS$22,2,FALSE)*VLOOKUP(O300,$AQ$3:$AS$22,3,FALSE)*($AS$1/2))/10000,RAND()))</f>
        <v>2</v>
      </c>
      <c r="N300">
        <f ca="1">IF(ISBLANK(Scores_and_Fixtures[[#This Row],[Away Score]])=FALSE,Scores_and_Fixtures[[#This Row],[Away Score]],_xlfn.BINOM.INV(10000,(VLOOKUP(O300,$AQ$3:$AS$22,2,FALSE)*VLOOKUP(L300,$AQ$3:$AS$22,3,FALSE)*($AS$1/2))/10000,RAND()))</f>
        <v>2</v>
      </c>
      <c r="O300" t="str">
        <f>Scores_and_Fixtures[[#This Row],[Away]]</f>
        <v>Udinese</v>
      </c>
      <c r="U300">
        <v>208</v>
      </c>
      <c r="V300">
        <v>7</v>
      </c>
      <c r="W300">
        <v>5</v>
      </c>
      <c r="X300">
        <v>18</v>
      </c>
      <c r="Y300">
        <v>20</v>
      </c>
      <c r="Z300">
        <v>4</v>
      </c>
      <c r="AA300">
        <v>9</v>
      </c>
      <c r="AB300">
        <v>15</v>
      </c>
      <c r="AC300">
        <v>16</v>
      </c>
      <c r="AD300">
        <v>1</v>
      </c>
      <c r="AE300">
        <v>2</v>
      </c>
      <c r="AF300">
        <v>12</v>
      </c>
      <c r="AG300">
        <v>10</v>
      </c>
      <c r="AH300">
        <v>3</v>
      </c>
      <c r="AI300">
        <v>11</v>
      </c>
      <c r="AJ300">
        <v>8</v>
      </c>
      <c r="AK300">
        <v>6</v>
      </c>
      <c r="AL300">
        <v>19</v>
      </c>
      <c r="AM300">
        <v>13</v>
      </c>
      <c r="AN300">
        <v>14</v>
      </c>
      <c r="AO300">
        <v>17</v>
      </c>
      <c r="AT300">
        <f t="shared" si="42"/>
        <v>207</v>
      </c>
    </row>
    <row r="301" spans="1:46" x14ac:dyDescent="0.25">
      <c r="A301">
        <v>30</v>
      </c>
      <c r="B301" t="s">
        <v>364</v>
      </c>
      <c r="E301" t="s">
        <v>369</v>
      </c>
      <c r="K301">
        <f>Scores_and_Fixtures[[#This Row],[Wk]]</f>
        <v>30</v>
      </c>
      <c r="L301" t="str">
        <f>Scores_and_Fixtures[[#This Row],[Home]]</f>
        <v>Cagliari</v>
      </c>
      <c r="M301">
        <f ca="1">IF(ISBLANK(Scores_and_Fixtures[[#This Row],[Home Score]])=FALSE,Scores_and_Fixtures[[#This Row],[Home Score]],_xlfn.BINOM.INV(10000,(VLOOKUP(L301,$AQ$3:$AS$22,2,FALSE)*VLOOKUP(O301,$AQ$3:$AS$22,3,FALSE)*($AS$1/2))/10000,RAND()))</f>
        <v>3</v>
      </c>
      <c r="N301">
        <f ca="1">IF(ISBLANK(Scores_and_Fixtures[[#This Row],[Away Score]])=FALSE,Scores_and_Fixtures[[#This Row],[Away Score]],_xlfn.BINOM.INV(10000,(VLOOKUP(O301,$AQ$3:$AS$22,2,FALSE)*VLOOKUP(L301,$AQ$3:$AS$22,3,FALSE)*($AS$1/2))/10000,RAND()))</f>
        <v>0</v>
      </c>
      <c r="O301" t="str">
        <f>Scores_and_Fixtures[[#This Row],[Away]]</f>
        <v>Hellas Verona</v>
      </c>
      <c r="U301">
        <v>209</v>
      </c>
      <c r="V301">
        <v>7</v>
      </c>
      <c r="W301">
        <v>5</v>
      </c>
      <c r="X301">
        <v>18</v>
      </c>
      <c r="Y301">
        <v>19</v>
      </c>
      <c r="Z301">
        <v>4</v>
      </c>
      <c r="AA301">
        <v>12</v>
      </c>
      <c r="AB301">
        <v>9</v>
      </c>
      <c r="AC301">
        <v>16</v>
      </c>
      <c r="AD301">
        <v>1</v>
      </c>
      <c r="AE301">
        <v>2</v>
      </c>
      <c r="AF301">
        <v>13</v>
      </c>
      <c r="AG301">
        <v>11</v>
      </c>
      <c r="AH301">
        <v>3</v>
      </c>
      <c r="AI301">
        <v>15</v>
      </c>
      <c r="AJ301">
        <v>8</v>
      </c>
      <c r="AK301">
        <v>6</v>
      </c>
      <c r="AL301">
        <v>20</v>
      </c>
      <c r="AM301">
        <v>14</v>
      </c>
      <c r="AN301">
        <v>10</v>
      </c>
      <c r="AO301">
        <v>17</v>
      </c>
      <c r="AT301">
        <f t="shared" si="42"/>
        <v>208</v>
      </c>
    </row>
    <row r="302" spans="1:46" x14ac:dyDescent="0.25">
      <c r="A302">
        <v>31</v>
      </c>
      <c r="B302" t="s">
        <v>378</v>
      </c>
      <c r="E302" t="s">
        <v>379</v>
      </c>
      <c r="K302">
        <f>Scores_and_Fixtures[[#This Row],[Wk]]</f>
        <v>31</v>
      </c>
      <c r="L302" t="str">
        <f>Scores_and_Fixtures[[#This Row],[Home]]</f>
        <v>Salernitana</v>
      </c>
      <c r="M302">
        <f ca="1">IF(ISBLANK(Scores_and_Fixtures[[#This Row],[Home Score]])=FALSE,Scores_and_Fixtures[[#This Row],[Home Score]],_xlfn.BINOM.INV(10000,(VLOOKUP(L302,$AQ$3:$AS$22,2,FALSE)*VLOOKUP(O302,$AQ$3:$AS$22,3,FALSE)*($AS$1/2))/10000,RAND()))</f>
        <v>0</v>
      </c>
      <c r="N302">
        <f ca="1">IF(ISBLANK(Scores_and_Fixtures[[#This Row],[Away Score]])=FALSE,Scores_and_Fixtures[[#This Row],[Away Score]],_xlfn.BINOM.INV(10000,(VLOOKUP(O302,$AQ$3:$AS$22,2,FALSE)*VLOOKUP(L302,$AQ$3:$AS$22,3,FALSE)*($AS$1/2))/10000,RAND()))</f>
        <v>2</v>
      </c>
      <c r="O302" t="str">
        <f>Scores_and_Fixtures[[#This Row],[Away]]</f>
        <v>Sassuolo</v>
      </c>
      <c r="U302">
        <v>210</v>
      </c>
      <c r="V302">
        <v>5</v>
      </c>
      <c r="W302">
        <v>4</v>
      </c>
      <c r="X302">
        <v>17</v>
      </c>
      <c r="Y302">
        <v>20</v>
      </c>
      <c r="Z302">
        <v>6</v>
      </c>
      <c r="AA302">
        <v>9</v>
      </c>
      <c r="AB302">
        <v>16</v>
      </c>
      <c r="AC302">
        <v>15</v>
      </c>
      <c r="AD302">
        <v>1</v>
      </c>
      <c r="AE302">
        <v>2</v>
      </c>
      <c r="AF302">
        <v>10</v>
      </c>
      <c r="AG302">
        <v>12</v>
      </c>
      <c r="AH302">
        <v>3</v>
      </c>
      <c r="AI302">
        <v>11</v>
      </c>
      <c r="AJ302">
        <v>8</v>
      </c>
      <c r="AK302">
        <v>7</v>
      </c>
      <c r="AL302">
        <v>19</v>
      </c>
      <c r="AM302">
        <v>14</v>
      </c>
      <c r="AN302">
        <v>13</v>
      </c>
      <c r="AO302">
        <v>18</v>
      </c>
      <c r="AT302">
        <f t="shared" si="42"/>
        <v>209</v>
      </c>
    </row>
    <row r="303" spans="1:46" x14ac:dyDescent="0.25">
      <c r="A303">
        <v>31</v>
      </c>
      <c r="B303" t="s">
        <v>381</v>
      </c>
      <c r="E303" t="s">
        <v>370</v>
      </c>
      <c r="K303">
        <f>Scores_and_Fixtures[[#This Row],[Wk]]</f>
        <v>31</v>
      </c>
      <c r="L303" t="str">
        <f>Scores_and_Fixtures[[#This Row],[Home]]</f>
        <v>Udinese</v>
      </c>
      <c r="M303">
        <f ca="1">IF(ISBLANK(Scores_and_Fixtures[[#This Row],[Home Score]])=FALSE,Scores_and_Fixtures[[#This Row],[Home Score]],_xlfn.BINOM.INV(10000,(VLOOKUP(L303,$AQ$3:$AS$22,2,FALSE)*VLOOKUP(O303,$AQ$3:$AS$22,3,FALSE)*($AS$1/2))/10000,RAND()))</f>
        <v>0</v>
      </c>
      <c r="N303">
        <f ca="1">IF(ISBLANK(Scores_and_Fixtures[[#This Row],[Away Score]])=FALSE,Scores_and_Fixtures[[#This Row],[Away Score]],_xlfn.BINOM.INV(10000,(VLOOKUP(O303,$AQ$3:$AS$22,2,FALSE)*VLOOKUP(L303,$AQ$3:$AS$22,3,FALSE)*($AS$1/2))/10000,RAND()))</f>
        <v>6</v>
      </c>
      <c r="O303" t="str">
        <f>Scores_and_Fixtures[[#This Row],[Away]]</f>
        <v>Inter</v>
      </c>
      <c r="U303">
        <v>211</v>
      </c>
      <c r="V303">
        <v>7</v>
      </c>
      <c r="W303">
        <v>5</v>
      </c>
      <c r="X303">
        <v>17</v>
      </c>
      <c r="Y303">
        <v>19</v>
      </c>
      <c r="Z303">
        <v>4</v>
      </c>
      <c r="AA303">
        <v>12</v>
      </c>
      <c r="AB303">
        <v>14</v>
      </c>
      <c r="AC303">
        <v>13</v>
      </c>
      <c r="AD303">
        <v>1</v>
      </c>
      <c r="AE303">
        <v>2</v>
      </c>
      <c r="AF303">
        <v>15</v>
      </c>
      <c r="AG303">
        <v>11</v>
      </c>
      <c r="AH303">
        <v>3</v>
      </c>
      <c r="AI303">
        <v>10</v>
      </c>
      <c r="AJ303">
        <v>9</v>
      </c>
      <c r="AK303">
        <v>6</v>
      </c>
      <c r="AL303">
        <v>20</v>
      </c>
      <c r="AM303">
        <v>16</v>
      </c>
      <c r="AN303">
        <v>8</v>
      </c>
      <c r="AO303">
        <v>18</v>
      </c>
      <c r="AT303">
        <f t="shared" si="42"/>
        <v>210</v>
      </c>
    </row>
    <row r="304" spans="1:46" x14ac:dyDescent="0.25">
      <c r="A304">
        <v>31</v>
      </c>
      <c r="B304" t="s">
        <v>371</v>
      </c>
      <c r="E304" t="s">
        <v>366</v>
      </c>
      <c r="K304">
        <f>Scores_and_Fixtures[[#This Row],[Wk]]</f>
        <v>31</v>
      </c>
      <c r="L304" t="str">
        <f>Scores_and_Fixtures[[#This Row],[Home]]</f>
        <v>Juventus</v>
      </c>
      <c r="M304">
        <f ca="1">IF(ISBLANK(Scores_and_Fixtures[[#This Row],[Home Score]])=FALSE,Scores_and_Fixtures[[#This Row],[Home Score]],_xlfn.BINOM.INV(10000,(VLOOKUP(L304,$AQ$3:$AS$22,2,FALSE)*VLOOKUP(O304,$AQ$3:$AS$22,3,FALSE)*($AS$1/2))/10000,RAND()))</f>
        <v>0</v>
      </c>
      <c r="N304">
        <f ca="1">IF(ISBLANK(Scores_and_Fixtures[[#This Row],[Away Score]])=FALSE,Scores_and_Fixtures[[#This Row],[Away Score]],_xlfn.BINOM.INV(10000,(VLOOKUP(O304,$AQ$3:$AS$22,2,FALSE)*VLOOKUP(L304,$AQ$3:$AS$22,3,FALSE)*($AS$1/2))/10000,RAND()))</f>
        <v>0</v>
      </c>
      <c r="O304" t="str">
        <f>Scores_and_Fixtures[[#This Row],[Away]]</f>
        <v>Fiorentina</v>
      </c>
      <c r="U304">
        <v>212</v>
      </c>
      <c r="V304">
        <v>5</v>
      </c>
      <c r="W304">
        <v>8</v>
      </c>
      <c r="X304">
        <v>15</v>
      </c>
      <c r="Y304">
        <v>20</v>
      </c>
      <c r="Z304">
        <v>4</v>
      </c>
      <c r="AA304">
        <v>10</v>
      </c>
      <c r="AB304">
        <v>16</v>
      </c>
      <c r="AC304">
        <v>17</v>
      </c>
      <c r="AD304">
        <v>1</v>
      </c>
      <c r="AE304">
        <v>2</v>
      </c>
      <c r="AF304">
        <v>11</v>
      </c>
      <c r="AG304">
        <v>14</v>
      </c>
      <c r="AH304">
        <v>3</v>
      </c>
      <c r="AI304">
        <v>9</v>
      </c>
      <c r="AJ304">
        <v>6</v>
      </c>
      <c r="AK304">
        <v>7</v>
      </c>
      <c r="AL304">
        <v>19</v>
      </c>
      <c r="AM304">
        <v>13</v>
      </c>
      <c r="AN304">
        <v>12</v>
      </c>
      <c r="AO304">
        <v>18</v>
      </c>
      <c r="AT304">
        <f t="shared" si="42"/>
        <v>211</v>
      </c>
    </row>
    <row r="305" spans="1:46" x14ac:dyDescent="0.25">
      <c r="A305">
        <v>31</v>
      </c>
      <c r="B305" t="s">
        <v>364</v>
      </c>
      <c r="E305" t="s">
        <v>362</v>
      </c>
      <c r="K305">
        <f>Scores_and_Fixtures[[#This Row],[Wk]]</f>
        <v>31</v>
      </c>
      <c r="L305" t="str">
        <f>Scores_and_Fixtures[[#This Row],[Home]]</f>
        <v>Cagliari</v>
      </c>
      <c r="M305">
        <f ca="1">IF(ISBLANK(Scores_and_Fixtures[[#This Row],[Home Score]])=FALSE,Scores_and_Fixtures[[#This Row],[Home Score]],_xlfn.BINOM.INV(10000,(VLOOKUP(L305,$AQ$3:$AS$22,2,FALSE)*VLOOKUP(O305,$AQ$3:$AS$22,3,FALSE)*($AS$1/2))/10000,RAND()))</f>
        <v>3</v>
      </c>
      <c r="N305">
        <f ca="1">IF(ISBLANK(Scores_and_Fixtures[[#This Row],[Away Score]])=FALSE,Scores_and_Fixtures[[#This Row],[Away Score]],_xlfn.BINOM.INV(10000,(VLOOKUP(O305,$AQ$3:$AS$22,2,FALSE)*VLOOKUP(L305,$AQ$3:$AS$22,3,FALSE)*($AS$1/2))/10000,RAND()))</f>
        <v>0</v>
      </c>
      <c r="O305" t="str">
        <f>Scores_and_Fixtures[[#This Row],[Away]]</f>
        <v>Atalanta</v>
      </c>
      <c r="U305">
        <v>213</v>
      </c>
      <c r="V305">
        <v>6</v>
      </c>
      <c r="W305">
        <v>7</v>
      </c>
      <c r="X305">
        <v>18</v>
      </c>
      <c r="Y305">
        <v>20</v>
      </c>
      <c r="Z305">
        <v>5</v>
      </c>
      <c r="AA305">
        <v>10</v>
      </c>
      <c r="AB305">
        <v>14</v>
      </c>
      <c r="AC305">
        <v>16</v>
      </c>
      <c r="AD305">
        <v>1</v>
      </c>
      <c r="AE305">
        <v>2</v>
      </c>
      <c r="AF305">
        <v>13</v>
      </c>
      <c r="AG305">
        <v>12</v>
      </c>
      <c r="AH305">
        <v>4</v>
      </c>
      <c r="AI305">
        <v>9</v>
      </c>
      <c r="AJ305">
        <v>3</v>
      </c>
      <c r="AK305">
        <v>8</v>
      </c>
      <c r="AL305">
        <v>19</v>
      </c>
      <c r="AM305">
        <v>17</v>
      </c>
      <c r="AN305">
        <v>11</v>
      </c>
      <c r="AO305">
        <v>15</v>
      </c>
      <c r="AT305">
        <f t="shared" si="42"/>
        <v>212</v>
      </c>
    </row>
    <row r="306" spans="1:46" x14ac:dyDescent="0.25">
      <c r="A306">
        <v>31</v>
      </c>
      <c r="B306" t="s">
        <v>374</v>
      </c>
      <c r="E306" t="s">
        <v>373</v>
      </c>
      <c r="K306">
        <f>Scores_and_Fixtures[[#This Row],[Wk]]</f>
        <v>31</v>
      </c>
      <c r="L306" t="str">
        <f>Scores_and_Fixtures[[#This Row],[Home]]</f>
        <v>Milan</v>
      </c>
      <c r="M306">
        <f ca="1">IF(ISBLANK(Scores_and_Fixtures[[#This Row],[Home Score]])=FALSE,Scores_and_Fixtures[[#This Row],[Home Score]],_xlfn.BINOM.INV(10000,(VLOOKUP(L306,$AQ$3:$AS$22,2,FALSE)*VLOOKUP(O306,$AQ$3:$AS$22,3,FALSE)*($AS$1/2))/10000,RAND()))</f>
        <v>0</v>
      </c>
      <c r="N306">
        <f ca="1">IF(ISBLANK(Scores_and_Fixtures[[#This Row],[Away Score]])=FALSE,Scores_and_Fixtures[[#This Row],[Away Score]],_xlfn.BINOM.INV(10000,(VLOOKUP(O306,$AQ$3:$AS$22,2,FALSE)*VLOOKUP(L306,$AQ$3:$AS$22,3,FALSE)*($AS$1/2))/10000,RAND()))</f>
        <v>0</v>
      </c>
      <c r="O306" t="str">
        <f>Scores_and_Fixtures[[#This Row],[Away]]</f>
        <v>Lecce</v>
      </c>
      <c r="U306">
        <v>214</v>
      </c>
      <c r="V306">
        <v>8</v>
      </c>
      <c r="W306">
        <v>6</v>
      </c>
      <c r="X306">
        <v>14</v>
      </c>
      <c r="Y306">
        <v>20</v>
      </c>
      <c r="Z306">
        <v>4</v>
      </c>
      <c r="AA306">
        <v>16</v>
      </c>
      <c r="AB306">
        <v>17</v>
      </c>
      <c r="AC306">
        <v>15</v>
      </c>
      <c r="AD306">
        <v>1</v>
      </c>
      <c r="AE306">
        <v>2</v>
      </c>
      <c r="AF306">
        <v>11</v>
      </c>
      <c r="AG306">
        <v>9</v>
      </c>
      <c r="AH306">
        <v>3</v>
      </c>
      <c r="AI306">
        <v>10</v>
      </c>
      <c r="AJ306">
        <v>7</v>
      </c>
      <c r="AK306">
        <v>5</v>
      </c>
      <c r="AL306">
        <v>18</v>
      </c>
      <c r="AM306">
        <v>13</v>
      </c>
      <c r="AN306">
        <v>12</v>
      </c>
      <c r="AO306">
        <v>19</v>
      </c>
      <c r="AT306">
        <f t="shared" si="42"/>
        <v>213</v>
      </c>
    </row>
    <row r="307" spans="1:46" x14ac:dyDescent="0.25">
      <c r="A307">
        <v>31</v>
      </c>
      <c r="B307" t="s">
        <v>365</v>
      </c>
      <c r="E307" t="s">
        <v>380</v>
      </c>
      <c r="K307">
        <f>Scores_and_Fixtures[[#This Row],[Wk]]</f>
        <v>31</v>
      </c>
      <c r="L307" t="str">
        <f>Scores_and_Fixtures[[#This Row],[Home]]</f>
        <v>Empoli</v>
      </c>
      <c r="M307">
        <f ca="1">IF(ISBLANK(Scores_and_Fixtures[[#This Row],[Home Score]])=FALSE,Scores_and_Fixtures[[#This Row],[Home Score]],_xlfn.BINOM.INV(10000,(VLOOKUP(L307,$AQ$3:$AS$22,2,FALSE)*VLOOKUP(O307,$AQ$3:$AS$22,3,FALSE)*($AS$1/2))/10000,RAND()))</f>
        <v>0</v>
      </c>
      <c r="N307">
        <f ca="1">IF(ISBLANK(Scores_and_Fixtures[[#This Row],[Away Score]])=FALSE,Scores_and_Fixtures[[#This Row],[Away Score]],_xlfn.BINOM.INV(10000,(VLOOKUP(O307,$AQ$3:$AS$22,2,FALSE)*VLOOKUP(L307,$AQ$3:$AS$22,3,FALSE)*($AS$1/2))/10000,RAND()))</f>
        <v>2</v>
      </c>
      <c r="O307" t="str">
        <f>Scores_and_Fixtures[[#This Row],[Away]]</f>
        <v>Torino</v>
      </c>
      <c r="U307">
        <v>215</v>
      </c>
      <c r="V307">
        <v>7</v>
      </c>
      <c r="W307">
        <v>5</v>
      </c>
      <c r="X307">
        <v>15</v>
      </c>
      <c r="Y307">
        <v>20</v>
      </c>
      <c r="Z307">
        <v>3</v>
      </c>
      <c r="AA307">
        <v>14</v>
      </c>
      <c r="AB307">
        <v>17</v>
      </c>
      <c r="AC307">
        <v>16</v>
      </c>
      <c r="AD307">
        <v>1</v>
      </c>
      <c r="AE307">
        <v>2</v>
      </c>
      <c r="AF307">
        <v>8</v>
      </c>
      <c r="AG307">
        <v>13</v>
      </c>
      <c r="AH307">
        <v>4</v>
      </c>
      <c r="AI307">
        <v>12</v>
      </c>
      <c r="AJ307">
        <v>9</v>
      </c>
      <c r="AK307">
        <v>6</v>
      </c>
      <c r="AL307">
        <v>19</v>
      </c>
      <c r="AM307">
        <v>11</v>
      </c>
      <c r="AN307">
        <v>10</v>
      </c>
      <c r="AO307">
        <v>18</v>
      </c>
      <c r="AT307">
        <f t="shared" si="42"/>
        <v>214</v>
      </c>
    </row>
    <row r="308" spans="1:46" x14ac:dyDescent="0.25">
      <c r="A308">
        <v>31</v>
      </c>
      <c r="B308" t="s">
        <v>375</v>
      </c>
      <c r="E308" t="s">
        <v>376</v>
      </c>
      <c r="K308">
        <f>Scores_and_Fixtures[[#This Row],[Wk]]</f>
        <v>31</v>
      </c>
      <c r="L308" t="str">
        <f>Scores_and_Fixtures[[#This Row],[Home]]</f>
        <v>Monza</v>
      </c>
      <c r="M308">
        <f ca="1">IF(ISBLANK(Scores_and_Fixtures[[#This Row],[Home Score]])=FALSE,Scores_and_Fixtures[[#This Row],[Home Score]],_xlfn.BINOM.INV(10000,(VLOOKUP(L308,$AQ$3:$AS$22,2,FALSE)*VLOOKUP(O308,$AQ$3:$AS$22,3,FALSE)*($AS$1/2))/10000,RAND()))</f>
        <v>1</v>
      </c>
      <c r="N308">
        <f ca="1">IF(ISBLANK(Scores_and_Fixtures[[#This Row],[Away Score]])=FALSE,Scores_and_Fixtures[[#This Row],[Away Score]],_xlfn.BINOM.INV(10000,(VLOOKUP(O308,$AQ$3:$AS$22,2,FALSE)*VLOOKUP(L308,$AQ$3:$AS$22,3,FALSE)*($AS$1/2))/10000,RAND()))</f>
        <v>3</v>
      </c>
      <c r="O308" t="str">
        <f>Scores_and_Fixtures[[#This Row],[Away]]</f>
        <v>Napoli</v>
      </c>
      <c r="U308">
        <v>216</v>
      </c>
      <c r="V308">
        <v>9</v>
      </c>
      <c r="W308">
        <v>4</v>
      </c>
      <c r="X308">
        <v>17</v>
      </c>
      <c r="Y308">
        <v>18</v>
      </c>
      <c r="Z308">
        <v>5</v>
      </c>
      <c r="AA308">
        <v>11</v>
      </c>
      <c r="AB308">
        <v>14</v>
      </c>
      <c r="AC308">
        <v>15</v>
      </c>
      <c r="AD308">
        <v>1</v>
      </c>
      <c r="AE308">
        <v>2</v>
      </c>
      <c r="AF308">
        <v>12</v>
      </c>
      <c r="AG308">
        <v>13</v>
      </c>
      <c r="AH308">
        <v>3</v>
      </c>
      <c r="AI308">
        <v>8</v>
      </c>
      <c r="AJ308">
        <v>6</v>
      </c>
      <c r="AK308">
        <v>7</v>
      </c>
      <c r="AL308">
        <v>20</v>
      </c>
      <c r="AM308">
        <v>16</v>
      </c>
      <c r="AN308">
        <v>10</v>
      </c>
      <c r="AO308">
        <v>19</v>
      </c>
      <c r="AT308">
        <f t="shared" si="42"/>
        <v>215</v>
      </c>
    </row>
    <row r="309" spans="1:46" x14ac:dyDescent="0.25">
      <c r="A309">
        <v>31</v>
      </c>
      <c r="B309" t="s">
        <v>367</v>
      </c>
      <c r="E309" t="s">
        <v>363</v>
      </c>
      <c r="K309">
        <f>Scores_and_Fixtures[[#This Row],[Wk]]</f>
        <v>31</v>
      </c>
      <c r="L309" t="str">
        <f>Scores_and_Fixtures[[#This Row],[Home]]</f>
        <v>Frosinone</v>
      </c>
      <c r="M309">
        <f ca="1">IF(ISBLANK(Scores_and_Fixtures[[#This Row],[Home Score]])=FALSE,Scores_and_Fixtures[[#This Row],[Home Score]],_xlfn.BINOM.INV(10000,(VLOOKUP(L309,$AQ$3:$AS$22,2,FALSE)*VLOOKUP(O309,$AQ$3:$AS$22,3,FALSE)*($AS$1/2))/10000,RAND()))</f>
        <v>0</v>
      </c>
      <c r="N309">
        <f ca="1">IF(ISBLANK(Scores_and_Fixtures[[#This Row],[Away Score]])=FALSE,Scores_and_Fixtures[[#This Row],[Away Score]],_xlfn.BINOM.INV(10000,(VLOOKUP(O309,$AQ$3:$AS$22,2,FALSE)*VLOOKUP(L309,$AQ$3:$AS$22,3,FALSE)*($AS$1/2))/10000,RAND()))</f>
        <v>1</v>
      </c>
      <c r="O309" t="str">
        <f>Scores_and_Fixtures[[#This Row],[Away]]</f>
        <v>Bologna</v>
      </c>
      <c r="U309">
        <v>217</v>
      </c>
      <c r="V309">
        <v>7</v>
      </c>
      <c r="W309">
        <v>6</v>
      </c>
      <c r="X309">
        <v>16</v>
      </c>
      <c r="Y309">
        <v>20</v>
      </c>
      <c r="Z309">
        <v>3</v>
      </c>
      <c r="AA309">
        <v>12</v>
      </c>
      <c r="AB309">
        <v>15</v>
      </c>
      <c r="AC309">
        <v>18</v>
      </c>
      <c r="AD309">
        <v>1</v>
      </c>
      <c r="AE309">
        <v>2</v>
      </c>
      <c r="AF309">
        <v>11</v>
      </c>
      <c r="AG309">
        <v>10</v>
      </c>
      <c r="AH309">
        <v>4</v>
      </c>
      <c r="AI309">
        <v>13</v>
      </c>
      <c r="AJ309">
        <v>9</v>
      </c>
      <c r="AK309">
        <v>5</v>
      </c>
      <c r="AL309">
        <v>19</v>
      </c>
      <c r="AM309">
        <v>14</v>
      </c>
      <c r="AN309">
        <v>8</v>
      </c>
      <c r="AO309">
        <v>17</v>
      </c>
      <c r="AT309">
        <f t="shared" si="42"/>
        <v>216</v>
      </c>
    </row>
    <row r="310" spans="1:46" x14ac:dyDescent="0.25">
      <c r="A310">
        <v>31</v>
      </c>
      <c r="B310" t="s">
        <v>369</v>
      </c>
      <c r="E310" t="s">
        <v>368</v>
      </c>
      <c r="K310">
        <f>Scores_and_Fixtures[[#This Row],[Wk]]</f>
        <v>31</v>
      </c>
      <c r="L310" t="str">
        <f>Scores_and_Fixtures[[#This Row],[Home]]</f>
        <v>Hellas Verona</v>
      </c>
      <c r="M310">
        <f ca="1">IF(ISBLANK(Scores_and_Fixtures[[#This Row],[Home Score]])=FALSE,Scores_and_Fixtures[[#This Row],[Home Score]],_xlfn.BINOM.INV(10000,(VLOOKUP(L310,$AQ$3:$AS$22,2,FALSE)*VLOOKUP(O310,$AQ$3:$AS$22,3,FALSE)*($AS$1/2))/10000,RAND()))</f>
        <v>1</v>
      </c>
      <c r="N310">
        <f ca="1">IF(ISBLANK(Scores_and_Fixtures[[#This Row],[Away Score]])=FALSE,Scores_and_Fixtures[[#This Row],[Away Score]],_xlfn.BINOM.INV(10000,(VLOOKUP(O310,$AQ$3:$AS$22,2,FALSE)*VLOOKUP(L310,$AQ$3:$AS$22,3,FALSE)*($AS$1/2))/10000,RAND()))</f>
        <v>2</v>
      </c>
      <c r="O310" t="str">
        <f>Scores_and_Fixtures[[#This Row],[Away]]</f>
        <v>Genoa</v>
      </c>
      <c r="U310">
        <v>218</v>
      </c>
      <c r="V310">
        <v>8</v>
      </c>
      <c r="W310">
        <v>6</v>
      </c>
      <c r="X310">
        <v>17</v>
      </c>
      <c r="Y310">
        <v>20</v>
      </c>
      <c r="Z310">
        <v>4</v>
      </c>
      <c r="AA310">
        <v>16</v>
      </c>
      <c r="AB310">
        <v>13</v>
      </c>
      <c r="AC310">
        <v>14</v>
      </c>
      <c r="AD310">
        <v>1</v>
      </c>
      <c r="AE310">
        <v>3</v>
      </c>
      <c r="AF310">
        <v>10</v>
      </c>
      <c r="AG310">
        <v>12</v>
      </c>
      <c r="AH310">
        <v>2</v>
      </c>
      <c r="AI310">
        <v>11</v>
      </c>
      <c r="AJ310">
        <v>5</v>
      </c>
      <c r="AK310">
        <v>7</v>
      </c>
      <c r="AL310">
        <v>19</v>
      </c>
      <c r="AM310">
        <v>15</v>
      </c>
      <c r="AN310">
        <v>9</v>
      </c>
      <c r="AO310">
        <v>18</v>
      </c>
      <c r="AT310">
        <f t="shared" si="42"/>
        <v>217</v>
      </c>
    </row>
    <row r="311" spans="1:46" x14ac:dyDescent="0.25">
      <c r="A311">
        <v>31</v>
      </c>
      <c r="B311" t="s">
        <v>377</v>
      </c>
      <c r="E311" t="s">
        <v>372</v>
      </c>
      <c r="K311">
        <f>Scores_and_Fixtures[[#This Row],[Wk]]</f>
        <v>31</v>
      </c>
      <c r="L311" t="str">
        <f>Scores_and_Fixtures[[#This Row],[Home]]</f>
        <v>Roma</v>
      </c>
      <c r="M311">
        <f ca="1">IF(ISBLANK(Scores_and_Fixtures[[#This Row],[Home Score]])=FALSE,Scores_and_Fixtures[[#This Row],[Home Score]],_xlfn.BINOM.INV(10000,(VLOOKUP(L311,$AQ$3:$AS$22,2,FALSE)*VLOOKUP(O311,$AQ$3:$AS$22,3,FALSE)*($AS$1/2))/10000,RAND()))</f>
        <v>0</v>
      </c>
      <c r="N311">
        <f ca="1">IF(ISBLANK(Scores_and_Fixtures[[#This Row],[Away Score]])=FALSE,Scores_and_Fixtures[[#This Row],[Away Score]],_xlfn.BINOM.INV(10000,(VLOOKUP(O311,$AQ$3:$AS$22,2,FALSE)*VLOOKUP(L311,$AQ$3:$AS$22,3,FALSE)*($AS$1/2))/10000,RAND()))</f>
        <v>1</v>
      </c>
      <c r="O311" t="str">
        <f>Scores_and_Fixtures[[#This Row],[Away]]</f>
        <v>Lazio</v>
      </c>
      <c r="U311">
        <v>219</v>
      </c>
      <c r="V311">
        <v>8</v>
      </c>
      <c r="W311">
        <v>4</v>
      </c>
      <c r="X311">
        <v>19</v>
      </c>
      <c r="Y311">
        <v>20</v>
      </c>
      <c r="Z311">
        <v>5</v>
      </c>
      <c r="AA311">
        <v>12</v>
      </c>
      <c r="AB311">
        <v>14</v>
      </c>
      <c r="AC311">
        <v>17</v>
      </c>
      <c r="AD311">
        <v>1</v>
      </c>
      <c r="AE311">
        <v>3</v>
      </c>
      <c r="AF311">
        <v>10</v>
      </c>
      <c r="AG311">
        <v>11</v>
      </c>
      <c r="AH311">
        <v>2</v>
      </c>
      <c r="AI311">
        <v>9</v>
      </c>
      <c r="AJ311">
        <v>7</v>
      </c>
      <c r="AK311">
        <v>6</v>
      </c>
      <c r="AL311">
        <v>18</v>
      </c>
      <c r="AM311">
        <v>15</v>
      </c>
      <c r="AN311">
        <v>13</v>
      </c>
      <c r="AO311">
        <v>16</v>
      </c>
      <c r="AT311">
        <f t="shared" si="42"/>
        <v>218</v>
      </c>
    </row>
    <row r="312" spans="1:46" x14ac:dyDescent="0.25">
      <c r="A312">
        <v>32</v>
      </c>
      <c r="B312" t="s">
        <v>376</v>
      </c>
      <c r="E312" t="s">
        <v>367</v>
      </c>
      <c r="K312">
        <f>Scores_and_Fixtures[[#This Row],[Wk]]</f>
        <v>32</v>
      </c>
      <c r="L312" t="str">
        <f>Scores_and_Fixtures[[#This Row],[Home]]</f>
        <v>Napoli</v>
      </c>
      <c r="M312">
        <f ca="1">IF(ISBLANK(Scores_and_Fixtures[[#This Row],[Home Score]])=FALSE,Scores_and_Fixtures[[#This Row],[Home Score]],_xlfn.BINOM.INV(10000,(VLOOKUP(L312,$AQ$3:$AS$22,2,FALSE)*VLOOKUP(O312,$AQ$3:$AS$22,3,FALSE)*($AS$1/2))/10000,RAND()))</f>
        <v>1</v>
      </c>
      <c r="N312">
        <f ca="1">IF(ISBLANK(Scores_and_Fixtures[[#This Row],[Away Score]])=FALSE,Scores_and_Fixtures[[#This Row],[Away Score]],_xlfn.BINOM.INV(10000,(VLOOKUP(O312,$AQ$3:$AS$22,2,FALSE)*VLOOKUP(L312,$AQ$3:$AS$22,3,FALSE)*($AS$1/2))/10000,RAND()))</f>
        <v>2</v>
      </c>
      <c r="O312" t="str">
        <f>Scores_and_Fixtures[[#This Row],[Away]]</f>
        <v>Frosinone</v>
      </c>
      <c r="U312">
        <v>220</v>
      </c>
      <c r="V312">
        <v>7</v>
      </c>
      <c r="W312">
        <v>4</v>
      </c>
      <c r="X312">
        <v>17</v>
      </c>
      <c r="Y312">
        <v>19</v>
      </c>
      <c r="Z312">
        <v>3</v>
      </c>
      <c r="AA312">
        <v>14</v>
      </c>
      <c r="AB312">
        <v>11</v>
      </c>
      <c r="AC312">
        <v>15</v>
      </c>
      <c r="AD312">
        <v>1</v>
      </c>
      <c r="AE312">
        <v>2</v>
      </c>
      <c r="AF312">
        <v>10</v>
      </c>
      <c r="AG312">
        <v>12</v>
      </c>
      <c r="AH312">
        <v>6</v>
      </c>
      <c r="AI312">
        <v>9</v>
      </c>
      <c r="AJ312">
        <v>5</v>
      </c>
      <c r="AK312">
        <v>8</v>
      </c>
      <c r="AL312">
        <v>20</v>
      </c>
      <c r="AM312">
        <v>13</v>
      </c>
      <c r="AN312">
        <v>16</v>
      </c>
      <c r="AO312">
        <v>18</v>
      </c>
      <c r="AT312">
        <f t="shared" si="42"/>
        <v>219</v>
      </c>
    </row>
    <row r="313" spans="1:46" x14ac:dyDescent="0.25">
      <c r="A313">
        <v>32</v>
      </c>
      <c r="B313" t="s">
        <v>372</v>
      </c>
      <c r="E313" t="s">
        <v>378</v>
      </c>
      <c r="K313">
        <f>Scores_and_Fixtures[[#This Row],[Wk]]</f>
        <v>32</v>
      </c>
      <c r="L313" t="str">
        <f>Scores_and_Fixtures[[#This Row],[Home]]</f>
        <v>Lazio</v>
      </c>
      <c r="M313">
        <f ca="1">IF(ISBLANK(Scores_and_Fixtures[[#This Row],[Home Score]])=FALSE,Scores_and_Fixtures[[#This Row],[Home Score]],_xlfn.BINOM.INV(10000,(VLOOKUP(L313,$AQ$3:$AS$22,2,FALSE)*VLOOKUP(O313,$AQ$3:$AS$22,3,FALSE)*($AS$1/2))/10000,RAND()))</f>
        <v>2</v>
      </c>
      <c r="N313">
        <f ca="1">IF(ISBLANK(Scores_and_Fixtures[[#This Row],[Away Score]])=FALSE,Scores_and_Fixtures[[#This Row],[Away Score]],_xlfn.BINOM.INV(10000,(VLOOKUP(O313,$AQ$3:$AS$22,2,FALSE)*VLOOKUP(L313,$AQ$3:$AS$22,3,FALSE)*($AS$1/2))/10000,RAND()))</f>
        <v>2</v>
      </c>
      <c r="O313" t="str">
        <f>Scores_and_Fixtures[[#This Row],[Away]]</f>
        <v>Salernitana</v>
      </c>
      <c r="U313">
        <v>221</v>
      </c>
      <c r="V313">
        <v>8</v>
      </c>
      <c r="W313">
        <v>4</v>
      </c>
      <c r="X313">
        <v>18</v>
      </c>
      <c r="Y313">
        <v>19</v>
      </c>
      <c r="Z313">
        <v>5</v>
      </c>
      <c r="AA313">
        <v>15</v>
      </c>
      <c r="AB313">
        <v>14</v>
      </c>
      <c r="AC313">
        <v>17</v>
      </c>
      <c r="AD313">
        <v>1</v>
      </c>
      <c r="AE313">
        <v>2</v>
      </c>
      <c r="AF313">
        <v>13</v>
      </c>
      <c r="AG313">
        <v>11</v>
      </c>
      <c r="AH313">
        <v>3</v>
      </c>
      <c r="AI313">
        <v>9</v>
      </c>
      <c r="AJ313">
        <v>7</v>
      </c>
      <c r="AK313">
        <v>6</v>
      </c>
      <c r="AL313">
        <v>20</v>
      </c>
      <c r="AM313">
        <v>12</v>
      </c>
      <c r="AN313">
        <v>10</v>
      </c>
      <c r="AO313">
        <v>16</v>
      </c>
      <c r="AT313">
        <f t="shared" si="42"/>
        <v>220</v>
      </c>
    </row>
    <row r="314" spans="1:46" x14ac:dyDescent="0.25">
      <c r="A314">
        <v>32</v>
      </c>
      <c r="B314" t="s">
        <v>379</v>
      </c>
      <c r="E314" t="s">
        <v>374</v>
      </c>
      <c r="K314">
        <f>Scores_and_Fixtures[[#This Row],[Wk]]</f>
        <v>32</v>
      </c>
      <c r="L314" t="str">
        <f>Scores_and_Fixtures[[#This Row],[Home]]</f>
        <v>Sassuolo</v>
      </c>
      <c r="M314">
        <f ca="1">IF(ISBLANK(Scores_and_Fixtures[[#This Row],[Home Score]])=FALSE,Scores_and_Fixtures[[#This Row],[Home Score]],_xlfn.BINOM.INV(10000,(VLOOKUP(L314,$AQ$3:$AS$22,2,FALSE)*VLOOKUP(O314,$AQ$3:$AS$22,3,FALSE)*($AS$1/2))/10000,RAND()))</f>
        <v>2</v>
      </c>
      <c r="N314">
        <f ca="1">IF(ISBLANK(Scores_and_Fixtures[[#This Row],[Away Score]])=FALSE,Scores_and_Fixtures[[#This Row],[Away Score]],_xlfn.BINOM.INV(10000,(VLOOKUP(O314,$AQ$3:$AS$22,2,FALSE)*VLOOKUP(L314,$AQ$3:$AS$22,3,FALSE)*($AS$1/2))/10000,RAND()))</f>
        <v>1</v>
      </c>
      <c r="O314" t="str">
        <f>Scores_and_Fixtures[[#This Row],[Away]]</f>
        <v>Milan</v>
      </c>
      <c r="U314">
        <v>222</v>
      </c>
      <c r="V314">
        <v>8</v>
      </c>
      <c r="W314">
        <v>4</v>
      </c>
      <c r="X314">
        <v>16</v>
      </c>
      <c r="Y314">
        <v>20</v>
      </c>
      <c r="Z314">
        <v>5</v>
      </c>
      <c r="AA314">
        <v>12</v>
      </c>
      <c r="AB314">
        <v>15</v>
      </c>
      <c r="AC314">
        <v>18</v>
      </c>
      <c r="AD314">
        <v>1</v>
      </c>
      <c r="AE314">
        <v>2</v>
      </c>
      <c r="AF314">
        <v>11</v>
      </c>
      <c r="AG314">
        <v>10</v>
      </c>
      <c r="AH314">
        <v>3</v>
      </c>
      <c r="AI314">
        <v>9</v>
      </c>
      <c r="AJ314">
        <v>6</v>
      </c>
      <c r="AK314">
        <v>7</v>
      </c>
      <c r="AL314">
        <v>19</v>
      </c>
      <c r="AM314">
        <v>14</v>
      </c>
      <c r="AN314">
        <v>13</v>
      </c>
      <c r="AO314">
        <v>17</v>
      </c>
      <c r="AT314">
        <f t="shared" si="42"/>
        <v>221</v>
      </c>
    </row>
    <row r="315" spans="1:46" x14ac:dyDescent="0.25">
      <c r="A315">
        <v>32</v>
      </c>
      <c r="B315" t="s">
        <v>362</v>
      </c>
      <c r="E315" t="s">
        <v>369</v>
      </c>
      <c r="K315">
        <f>Scores_and_Fixtures[[#This Row],[Wk]]</f>
        <v>32</v>
      </c>
      <c r="L315" t="str">
        <f>Scores_and_Fixtures[[#This Row],[Home]]</f>
        <v>Atalanta</v>
      </c>
      <c r="M315">
        <f ca="1">IF(ISBLANK(Scores_and_Fixtures[[#This Row],[Home Score]])=FALSE,Scores_and_Fixtures[[#This Row],[Home Score]],_xlfn.BINOM.INV(10000,(VLOOKUP(L315,$AQ$3:$AS$22,2,FALSE)*VLOOKUP(O315,$AQ$3:$AS$22,3,FALSE)*($AS$1/2))/10000,RAND()))</f>
        <v>3</v>
      </c>
      <c r="N315">
        <f ca="1">IF(ISBLANK(Scores_and_Fixtures[[#This Row],[Away Score]])=FALSE,Scores_and_Fixtures[[#This Row],[Away Score]],_xlfn.BINOM.INV(10000,(VLOOKUP(O315,$AQ$3:$AS$22,2,FALSE)*VLOOKUP(L315,$AQ$3:$AS$22,3,FALSE)*($AS$1/2))/10000,RAND()))</f>
        <v>2</v>
      </c>
      <c r="O315" t="str">
        <f>Scores_and_Fixtures[[#This Row],[Away]]</f>
        <v>Hellas Verona</v>
      </c>
      <c r="U315">
        <v>223</v>
      </c>
      <c r="V315">
        <v>4</v>
      </c>
      <c r="W315">
        <v>6</v>
      </c>
      <c r="X315">
        <v>20</v>
      </c>
      <c r="Y315">
        <v>19</v>
      </c>
      <c r="Z315">
        <v>5</v>
      </c>
      <c r="AA315">
        <v>14</v>
      </c>
      <c r="AB315">
        <v>13</v>
      </c>
      <c r="AC315">
        <v>15</v>
      </c>
      <c r="AD315">
        <v>1</v>
      </c>
      <c r="AE315">
        <v>2</v>
      </c>
      <c r="AF315">
        <v>9</v>
      </c>
      <c r="AG315">
        <v>11</v>
      </c>
      <c r="AH315">
        <v>3</v>
      </c>
      <c r="AI315">
        <v>10</v>
      </c>
      <c r="AJ315">
        <v>7</v>
      </c>
      <c r="AK315">
        <v>8</v>
      </c>
      <c r="AL315">
        <v>18</v>
      </c>
      <c r="AM315">
        <v>16</v>
      </c>
      <c r="AN315">
        <v>12</v>
      </c>
      <c r="AO315">
        <v>17</v>
      </c>
      <c r="AT315">
        <f t="shared" si="42"/>
        <v>222</v>
      </c>
    </row>
    <row r="316" spans="1:46" x14ac:dyDescent="0.25">
      <c r="A316">
        <v>32</v>
      </c>
      <c r="B316" t="s">
        <v>370</v>
      </c>
      <c r="E316" t="s">
        <v>364</v>
      </c>
      <c r="K316">
        <f>Scores_and_Fixtures[[#This Row],[Wk]]</f>
        <v>32</v>
      </c>
      <c r="L316" t="str">
        <f>Scores_and_Fixtures[[#This Row],[Home]]</f>
        <v>Inter</v>
      </c>
      <c r="M316">
        <f ca="1">IF(ISBLANK(Scores_and_Fixtures[[#This Row],[Home Score]])=FALSE,Scores_and_Fixtures[[#This Row],[Home Score]],_xlfn.BINOM.INV(10000,(VLOOKUP(L316,$AQ$3:$AS$22,2,FALSE)*VLOOKUP(O316,$AQ$3:$AS$22,3,FALSE)*($AS$1/2))/10000,RAND()))</f>
        <v>1</v>
      </c>
      <c r="N316">
        <f ca="1">IF(ISBLANK(Scores_and_Fixtures[[#This Row],[Away Score]])=FALSE,Scores_and_Fixtures[[#This Row],[Away Score]],_xlfn.BINOM.INV(10000,(VLOOKUP(O316,$AQ$3:$AS$22,2,FALSE)*VLOOKUP(L316,$AQ$3:$AS$22,3,FALSE)*($AS$1/2))/10000,RAND()))</f>
        <v>0</v>
      </c>
      <c r="O316" t="str">
        <f>Scores_and_Fixtures[[#This Row],[Away]]</f>
        <v>Cagliari</v>
      </c>
      <c r="U316">
        <v>224</v>
      </c>
      <c r="V316">
        <v>6</v>
      </c>
      <c r="W316">
        <v>4</v>
      </c>
      <c r="X316">
        <v>17</v>
      </c>
      <c r="Y316">
        <v>20</v>
      </c>
      <c r="Z316">
        <v>5</v>
      </c>
      <c r="AA316">
        <v>11</v>
      </c>
      <c r="AB316">
        <v>10</v>
      </c>
      <c r="AC316">
        <v>15</v>
      </c>
      <c r="AD316">
        <v>1</v>
      </c>
      <c r="AE316">
        <v>2</v>
      </c>
      <c r="AF316">
        <v>14</v>
      </c>
      <c r="AG316">
        <v>13</v>
      </c>
      <c r="AH316">
        <v>3</v>
      </c>
      <c r="AI316">
        <v>12</v>
      </c>
      <c r="AJ316">
        <v>8</v>
      </c>
      <c r="AK316">
        <v>7</v>
      </c>
      <c r="AL316">
        <v>19</v>
      </c>
      <c r="AM316">
        <v>16</v>
      </c>
      <c r="AN316">
        <v>9</v>
      </c>
      <c r="AO316">
        <v>18</v>
      </c>
      <c r="AT316">
        <f t="shared" si="42"/>
        <v>223</v>
      </c>
    </row>
    <row r="317" spans="1:46" x14ac:dyDescent="0.25">
      <c r="A317">
        <v>32</v>
      </c>
      <c r="B317" t="s">
        <v>363</v>
      </c>
      <c r="E317" t="s">
        <v>375</v>
      </c>
      <c r="K317">
        <f>Scores_and_Fixtures[[#This Row],[Wk]]</f>
        <v>32</v>
      </c>
      <c r="L317" t="str">
        <f>Scores_and_Fixtures[[#This Row],[Home]]</f>
        <v>Bologna</v>
      </c>
      <c r="M317">
        <f ca="1">IF(ISBLANK(Scores_and_Fixtures[[#This Row],[Home Score]])=FALSE,Scores_and_Fixtures[[#This Row],[Home Score]],_xlfn.BINOM.INV(10000,(VLOOKUP(L317,$AQ$3:$AS$22,2,FALSE)*VLOOKUP(O317,$AQ$3:$AS$22,3,FALSE)*($AS$1/2))/10000,RAND()))</f>
        <v>0</v>
      </c>
      <c r="N317">
        <f ca="1">IF(ISBLANK(Scores_and_Fixtures[[#This Row],[Away Score]])=FALSE,Scores_and_Fixtures[[#This Row],[Away Score]],_xlfn.BINOM.INV(10000,(VLOOKUP(O317,$AQ$3:$AS$22,2,FALSE)*VLOOKUP(L317,$AQ$3:$AS$22,3,FALSE)*($AS$1/2))/10000,RAND()))</f>
        <v>0</v>
      </c>
      <c r="O317" t="str">
        <f>Scores_and_Fixtures[[#This Row],[Away]]</f>
        <v>Monza</v>
      </c>
      <c r="U317">
        <v>225</v>
      </c>
      <c r="V317">
        <v>6</v>
      </c>
      <c r="W317">
        <v>5</v>
      </c>
      <c r="X317">
        <v>18</v>
      </c>
      <c r="Y317">
        <v>20</v>
      </c>
      <c r="Z317">
        <v>3</v>
      </c>
      <c r="AA317">
        <v>14</v>
      </c>
      <c r="AB317">
        <v>15</v>
      </c>
      <c r="AC317">
        <v>17</v>
      </c>
      <c r="AD317">
        <v>1</v>
      </c>
      <c r="AE317">
        <v>2</v>
      </c>
      <c r="AF317">
        <v>9</v>
      </c>
      <c r="AG317">
        <v>11</v>
      </c>
      <c r="AH317">
        <v>4</v>
      </c>
      <c r="AI317">
        <v>12</v>
      </c>
      <c r="AJ317">
        <v>7</v>
      </c>
      <c r="AK317">
        <v>8</v>
      </c>
      <c r="AL317">
        <v>19</v>
      </c>
      <c r="AM317">
        <v>13</v>
      </c>
      <c r="AN317">
        <v>10</v>
      </c>
      <c r="AO317">
        <v>16</v>
      </c>
      <c r="AT317">
        <f t="shared" si="42"/>
        <v>224</v>
      </c>
    </row>
    <row r="318" spans="1:46" x14ac:dyDescent="0.25">
      <c r="A318">
        <v>32</v>
      </c>
      <c r="B318" t="s">
        <v>381</v>
      </c>
      <c r="E318" t="s">
        <v>377</v>
      </c>
      <c r="K318">
        <f>Scores_and_Fixtures[[#This Row],[Wk]]</f>
        <v>32</v>
      </c>
      <c r="L318" t="str">
        <f>Scores_and_Fixtures[[#This Row],[Home]]</f>
        <v>Udinese</v>
      </c>
      <c r="M318">
        <f ca="1">IF(ISBLANK(Scores_and_Fixtures[[#This Row],[Home Score]])=FALSE,Scores_and_Fixtures[[#This Row],[Home Score]],_xlfn.BINOM.INV(10000,(VLOOKUP(L318,$AQ$3:$AS$22,2,FALSE)*VLOOKUP(O318,$AQ$3:$AS$22,3,FALSE)*($AS$1/2))/10000,RAND()))</f>
        <v>1</v>
      </c>
      <c r="N318">
        <f ca="1">IF(ISBLANK(Scores_and_Fixtures[[#This Row],[Away Score]])=FALSE,Scores_and_Fixtures[[#This Row],[Away Score]],_xlfn.BINOM.INV(10000,(VLOOKUP(O318,$AQ$3:$AS$22,2,FALSE)*VLOOKUP(L318,$AQ$3:$AS$22,3,FALSE)*($AS$1/2))/10000,RAND()))</f>
        <v>5</v>
      </c>
      <c r="O318" t="str">
        <f>Scores_and_Fixtures[[#This Row],[Away]]</f>
        <v>Roma</v>
      </c>
      <c r="U318">
        <v>226</v>
      </c>
      <c r="V318">
        <v>7</v>
      </c>
      <c r="W318">
        <v>3</v>
      </c>
      <c r="X318">
        <v>17</v>
      </c>
      <c r="Y318">
        <v>20</v>
      </c>
      <c r="Z318">
        <v>5</v>
      </c>
      <c r="AA318">
        <v>13</v>
      </c>
      <c r="AB318">
        <v>15</v>
      </c>
      <c r="AC318">
        <v>16</v>
      </c>
      <c r="AD318">
        <v>1</v>
      </c>
      <c r="AE318">
        <v>4</v>
      </c>
      <c r="AF318">
        <v>12</v>
      </c>
      <c r="AG318">
        <v>8</v>
      </c>
      <c r="AH318">
        <v>2</v>
      </c>
      <c r="AI318">
        <v>9</v>
      </c>
      <c r="AJ318">
        <v>10</v>
      </c>
      <c r="AK318">
        <v>6</v>
      </c>
      <c r="AL318">
        <v>19</v>
      </c>
      <c r="AM318">
        <v>11</v>
      </c>
      <c r="AN318">
        <v>14</v>
      </c>
      <c r="AO318">
        <v>18</v>
      </c>
      <c r="AT318">
        <f t="shared" si="42"/>
        <v>225</v>
      </c>
    </row>
    <row r="319" spans="1:46" x14ac:dyDescent="0.25">
      <c r="A319">
        <v>32</v>
      </c>
      <c r="B319" t="s">
        <v>380</v>
      </c>
      <c r="E319" t="s">
        <v>371</v>
      </c>
      <c r="K319">
        <f>Scores_and_Fixtures[[#This Row],[Wk]]</f>
        <v>32</v>
      </c>
      <c r="L319" t="str">
        <f>Scores_and_Fixtures[[#This Row],[Home]]</f>
        <v>Torino</v>
      </c>
      <c r="M319">
        <f ca="1">IF(ISBLANK(Scores_and_Fixtures[[#This Row],[Home Score]])=FALSE,Scores_and_Fixtures[[#This Row],[Home Score]],_xlfn.BINOM.INV(10000,(VLOOKUP(L319,$AQ$3:$AS$22,2,FALSE)*VLOOKUP(O319,$AQ$3:$AS$22,3,FALSE)*($AS$1/2))/10000,RAND()))</f>
        <v>1</v>
      </c>
      <c r="N319">
        <f ca="1">IF(ISBLANK(Scores_and_Fixtures[[#This Row],[Away Score]])=FALSE,Scores_and_Fixtures[[#This Row],[Away Score]],_xlfn.BINOM.INV(10000,(VLOOKUP(O319,$AQ$3:$AS$22,2,FALSE)*VLOOKUP(L319,$AQ$3:$AS$22,3,FALSE)*($AS$1/2))/10000,RAND()))</f>
        <v>0</v>
      </c>
      <c r="O319" t="str">
        <f>Scores_and_Fixtures[[#This Row],[Away]]</f>
        <v>Juventus</v>
      </c>
      <c r="U319">
        <v>227</v>
      </c>
      <c r="V319">
        <v>8</v>
      </c>
      <c r="W319">
        <v>5</v>
      </c>
      <c r="X319">
        <v>17</v>
      </c>
      <c r="Y319">
        <v>20</v>
      </c>
      <c r="Z319">
        <v>4</v>
      </c>
      <c r="AA319">
        <v>16</v>
      </c>
      <c r="AB319">
        <v>13</v>
      </c>
      <c r="AC319">
        <v>15</v>
      </c>
      <c r="AD319">
        <v>1</v>
      </c>
      <c r="AE319">
        <v>3</v>
      </c>
      <c r="AF319">
        <v>9</v>
      </c>
      <c r="AG319">
        <v>10</v>
      </c>
      <c r="AH319">
        <v>2</v>
      </c>
      <c r="AI319">
        <v>12</v>
      </c>
      <c r="AJ319">
        <v>6</v>
      </c>
      <c r="AK319">
        <v>7</v>
      </c>
      <c r="AL319">
        <v>18</v>
      </c>
      <c r="AM319">
        <v>14</v>
      </c>
      <c r="AN319">
        <v>11</v>
      </c>
      <c r="AO319">
        <v>19</v>
      </c>
      <c r="AT319">
        <f t="shared" si="42"/>
        <v>226</v>
      </c>
    </row>
    <row r="320" spans="1:46" x14ac:dyDescent="0.25">
      <c r="A320">
        <v>32</v>
      </c>
      <c r="B320" t="s">
        <v>373</v>
      </c>
      <c r="E320" t="s">
        <v>365</v>
      </c>
      <c r="K320">
        <f>Scores_and_Fixtures[[#This Row],[Wk]]</f>
        <v>32</v>
      </c>
      <c r="L320" t="str">
        <f>Scores_and_Fixtures[[#This Row],[Home]]</f>
        <v>Lecce</v>
      </c>
      <c r="M320">
        <f ca="1">IF(ISBLANK(Scores_and_Fixtures[[#This Row],[Home Score]])=FALSE,Scores_and_Fixtures[[#This Row],[Home Score]],_xlfn.BINOM.INV(10000,(VLOOKUP(L320,$AQ$3:$AS$22,2,FALSE)*VLOOKUP(O320,$AQ$3:$AS$22,3,FALSE)*($AS$1/2))/10000,RAND()))</f>
        <v>5</v>
      </c>
      <c r="N320">
        <f ca="1">IF(ISBLANK(Scores_and_Fixtures[[#This Row],[Away Score]])=FALSE,Scores_and_Fixtures[[#This Row],[Away Score]],_xlfn.BINOM.INV(10000,(VLOOKUP(O320,$AQ$3:$AS$22,2,FALSE)*VLOOKUP(L320,$AQ$3:$AS$22,3,FALSE)*($AS$1/2))/10000,RAND()))</f>
        <v>0</v>
      </c>
      <c r="O320" t="str">
        <f>Scores_and_Fixtures[[#This Row],[Away]]</f>
        <v>Empoli</v>
      </c>
      <c r="U320">
        <v>228</v>
      </c>
      <c r="V320">
        <v>7</v>
      </c>
      <c r="W320">
        <v>5</v>
      </c>
      <c r="X320">
        <v>16</v>
      </c>
      <c r="Y320">
        <v>19</v>
      </c>
      <c r="Z320">
        <v>4</v>
      </c>
      <c r="AA320">
        <v>10</v>
      </c>
      <c r="AB320">
        <v>14</v>
      </c>
      <c r="AC320">
        <v>17</v>
      </c>
      <c r="AD320">
        <v>1</v>
      </c>
      <c r="AE320">
        <v>2</v>
      </c>
      <c r="AF320">
        <v>13</v>
      </c>
      <c r="AG320">
        <v>11</v>
      </c>
      <c r="AH320">
        <v>3</v>
      </c>
      <c r="AI320">
        <v>12</v>
      </c>
      <c r="AJ320">
        <v>6</v>
      </c>
      <c r="AK320">
        <v>8</v>
      </c>
      <c r="AL320">
        <v>20</v>
      </c>
      <c r="AM320">
        <v>15</v>
      </c>
      <c r="AN320">
        <v>9</v>
      </c>
      <c r="AO320">
        <v>18</v>
      </c>
      <c r="AT320">
        <f t="shared" si="42"/>
        <v>227</v>
      </c>
    </row>
    <row r="321" spans="1:46" x14ac:dyDescent="0.25">
      <c r="A321">
        <v>32</v>
      </c>
      <c r="B321" t="s">
        <v>366</v>
      </c>
      <c r="E321" t="s">
        <v>368</v>
      </c>
      <c r="K321">
        <f>Scores_and_Fixtures[[#This Row],[Wk]]</f>
        <v>32</v>
      </c>
      <c r="L321" t="str">
        <f>Scores_and_Fixtures[[#This Row],[Home]]</f>
        <v>Fiorentina</v>
      </c>
      <c r="M321">
        <f ca="1">IF(ISBLANK(Scores_and_Fixtures[[#This Row],[Home Score]])=FALSE,Scores_and_Fixtures[[#This Row],[Home Score]],_xlfn.BINOM.INV(10000,(VLOOKUP(L321,$AQ$3:$AS$22,2,FALSE)*VLOOKUP(O321,$AQ$3:$AS$22,3,FALSE)*($AS$1/2))/10000,RAND()))</f>
        <v>1</v>
      </c>
      <c r="N321">
        <f ca="1">IF(ISBLANK(Scores_and_Fixtures[[#This Row],[Away Score]])=FALSE,Scores_and_Fixtures[[#This Row],[Away Score]],_xlfn.BINOM.INV(10000,(VLOOKUP(O321,$AQ$3:$AS$22,2,FALSE)*VLOOKUP(L321,$AQ$3:$AS$22,3,FALSE)*($AS$1/2))/10000,RAND()))</f>
        <v>1</v>
      </c>
      <c r="O321" t="str">
        <f>Scores_and_Fixtures[[#This Row],[Away]]</f>
        <v>Genoa</v>
      </c>
      <c r="U321">
        <v>229</v>
      </c>
      <c r="V321">
        <v>8</v>
      </c>
      <c r="W321">
        <v>6</v>
      </c>
      <c r="X321">
        <v>15</v>
      </c>
      <c r="Y321">
        <v>20</v>
      </c>
      <c r="Z321">
        <v>4</v>
      </c>
      <c r="AA321">
        <v>13</v>
      </c>
      <c r="AB321">
        <v>18</v>
      </c>
      <c r="AC321">
        <v>17</v>
      </c>
      <c r="AD321">
        <v>1</v>
      </c>
      <c r="AE321">
        <v>2</v>
      </c>
      <c r="AF321">
        <v>12</v>
      </c>
      <c r="AG321">
        <v>11</v>
      </c>
      <c r="AH321">
        <v>3</v>
      </c>
      <c r="AI321">
        <v>9</v>
      </c>
      <c r="AJ321">
        <v>7</v>
      </c>
      <c r="AK321">
        <v>5</v>
      </c>
      <c r="AL321">
        <v>16</v>
      </c>
      <c r="AM321">
        <v>14</v>
      </c>
      <c r="AN321">
        <v>10</v>
      </c>
      <c r="AO321">
        <v>19</v>
      </c>
      <c r="AT321">
        <f t="shared" si="42"/>
        <v>228</v>
      </c>
    </row>
    <row r="322" spans="1:46" x14ac:dyDescent="0.25">
      <c r="A322">
        <v>33</v>
      </c>
      <c r="B322" t="s">
        <v>365</v>
      </c>
      <c r="E322" t="s">
        <v>376</v>
      </c>
      <c r="K322">
        <f>Scores_and_Fixtures[[#This Row],[Wk]]</f>
        <v>33</v>
      </c>
      <c r="L322" t="str">
        <f>Scores_and_Fixtures[[#This Row],[Home]]</f>
        <v>Empoli</v>
      </c>
      <c r="M322">
        <f ca="1">IF(ISBLANK(Scores_and_Fixtures[[#This Row],[Home Score]])=FALSE,Scores_and_Fixtures[[#This Row],[Home Score]],_xlfn.BINOM.INV(10000,(VLOOKUP(L322,$AQ$3:$AS$22,2,FALSE)*VLOOKUP(O322,$AQ$3:$AS$22,3,FALSE)*($AS$1/2))/10000,RAND()))</f>
        <v>0</v>
      </c>
      <c r="N322">
        <f ca="1">IF(ISBLANK(Scores_and_Fixtures[[#This Row],[Away Score]])=FALSE,Scores_and_Fixtures[[#This Row],[Away Score]],_xlfn.BINOM.INV(10000,(VLOOKUP(O322,$AQ$3:$AS$22,2,FALSE)*VLOOKUP(L322,$AQ$3:$AS$22,3,FALSE)*($AS$1/2))/10000,RAND()))</f>
        <v>1</v>
      </c>
      <c r="O322" t="str">
        <f>Scores_and_Fixtures[[#This Row],[Away]]</f>
        <v>Napoli</v>
      </c>
      <c r="U322">
        <v>230</v>
      </c>
      <c r="V322">
        <v>9</v>
      </c>
      <c r="W322">
        <v>6</v>
      </c>
      <c r="X322">
        <v>18</v>
      </c>
      <c r="Y322">
        <v>20</v>
      </c>
      <c r="Z322">
        <v>4</v>
      </c>
      <c r="AA322">
        <v>13</v>
      </c>
      <c r="AB322">
        <v>14</v>
      </c>
      <c r="AC322">
        <v>19</v>
      </c>
      <c r="AD322">
        <v>1</v>
      </c>
      <c r="AE322">
        <v>2</v>
      </c>
      <c r="AF322">
        <v>11</v>
      </c>
      <c r="AG322">
        <v>10</v>
      </c>
      <c r="AH322">
        <v>3</v>
      </c>
      <c r="AI322">
        <v>5</v>
      </c>
      <c r="AJ322">
        <v>8</v>
      </c>
      <c r="AK322">
        <v>7</v>
      </c>
      <c r="AL322">
        <v>17</v>
      </c>
      <c r="AM322">
        <v>15</v>
      </c>
      <c r="AN322">
        <v>12</v>
      </c>
      <c r="AO322">
        <v>16</v>
      </c>
      <c r="AT322">
        <f t="shared" si="42"/>
        <v>229</v>
      </c>
    </row>
    <row r="323" spans="1:46" x14ac:dyDescent="0.25">
      <c r="A323">
        <v>33</v>
      </c>
      <c r="B323" t="s">
        <v>377</v>
      </c>
      <c r="E323" t="s">
        <v>363</v>
      </c>
      <c r="K323">
        <f>Scores_and_Fixtures[[#This Row],[Wk]]</f>
        <v>33</v>
      </c>
      <c r="L323" t="str">
        <f>Scores_and_Fixtures[[#This Row],[Home]]</f>
        <v>Roma</v>
      </c>
      <c r="M323">
        <f ca="1">IF(ISBLANK(Scores_and_Fixtures[[#This Row],[Home Score]])=FALSE,Scores_and_Fixtures[[#This Row],[Home Score]],_xlfn.BINOM.INV(10000,(VLOOKUP(L323,$AQ$3:$AS$22,2,FALSE)*VLOOKUP(O323,$AQ$3:$AS$22,3,FALSE)*($AS$1/2))/10000,RAND()))</f>
        <v>0</v>
      </c>
      <c r="N323">
        <f ca="1">IF(ISBLANK(Scores_and_Fixtures[[#This Row],[Away Score]])=FALSE,Scores_and_Fixtures[[#This Row],[Away Score]],_xlfn.BINOM.INV(10000,(VLOOKUP(O323,$AQ$3:$AS$22,2,FALSE)*VLOOKUP(L323,$AQ$3:$AS$22,3,FALSE)*($AS$1/2))/10000,RAND()))</f>
        <v>2</v>
      </c>
      <c r="O323" t="str">
        <f>Scores_and_Fixtures[[#This Row],[Away]]</f>
        <v>Bologna</v>
      </c>
      <c r="U323">
        <v>231</v>
      </c>
      <c r="V323">
        <v>7</v>
      </c>
      <c r="W323">
        <v>8</v>
      </c>
      <c r="X323">
        <v>17</v>
      </c>
      <c r="Y323">
        <v>20</v>
      </c>
      <c r="Z323">
        <v>5</v>
      </c>
      <c r="AA323">
        <v>12</v>
      </c>
      <c r="AB323">
        <v>13</v>
      </c>
      <c r="AC323">
        <v>14</v>
      </c>
      <c r="AD323">
        <v>1</v>
      </c>
      <c r="AE323">
        <v>2</v>
      </c>
      <c r="AF323">
        <v>10</v>
      </c>
      <c r="AG323">
        <v>11</v>
      </c>
      <c r="AH323">
        <v>3</v>
      </c>
      <c r="AI323">
        <v>9</v>
      </c>
      <c r="AJ323">
        <v>4</v>
      </c>
      <c r="AK323">
        <v>6</v>
      </c>
      <c r="AL323">
        <v>19</v>
      </c>
      <c r="AM323">
        <v>16</v>
      </c>
      <c r="AN323">
        <v>15</v>
      </c>
      <c r="AO323">
        <v>18</v>
      </c>
      <c r="AT323">
        <f t="shared" si="42"/>
        <v>230</v>
      </c>
    </row>
    <row r="324" spans="1:46" x14ac:dyDescent="0.25">
      <c r="A324">
        <v>33</v>
      </c>
      <c r="B324" t="s">
        <v>375</v>
      </c>
      <c r="E324" t="s">
        <v>362</v>
      </c>
      <c r="K324">
        <f>Scores_and_Fixtures[[#This Row],[Wk]]</f>
        <v>33</v>
      </c>
      <c r="L324" t="str">
        <f>Scores_and_Fixtures[[#This Row],[Home]]</f>
        <v>Monza</v>
      </c>
      <c r="M324">
        <f ca="1">IF(ISBLANK(Scores_and_Fixtures[[#This Row],[Home Score]])=FALSE,Scores_and_Fixtures[[#This Row],[Home Score]],_xlfn.BINOM.INV(10000,(VLOOKUP(L324,$AQ$3:$AS$22,2,FALSE)*VLOOKUP(O324,$AQ$3:$AS$22,3,FALSE)*($AS$1/2))/10000,RAND()))</f>
        <v>0</v>
      </c>
      <c r="N324">
        <f ca="1">IF(ISBLANK(Scores_and_Fixtures[[#This Row],[Away Score]])=FALSE,Scores_and_Fixtures[[#This Row],[Away Score]],_xlfn.BINOM.INV(10000,(VLOOKUP(O324,$AQ$3:$AS$22,2,FALSE)*VLOOKUP(L324,$AQ$3:$AS$22,3,FALSE)*($AS$1/2))/10000,RAND()))</f>
        <v>0</v>
      </c>
      <c r="O324" t="str">
        <f>Scores_and_Fixtures[[#This Row],[Away]]</f>
        <v>Atalanta</v>
      </c>
      <c r="U324">
        <v>232</v>
      </c>
      <c r="V324">
        <v>7</v>
      </c>
      <c r="W324">
        <v>4</v>
      </c>
      <c r="X324">
        <v>18</v>
      </c>
      <c r="Y324">
        <v>19</v>
      </c>
      <c r="Z324">
        <v>5</v>
      </c>
      <c r="AA324">
        <v>13</v>
      </c>
      <c r="AB324">
        <v>17</v>
      </c>
      <c r="AC324">
        <v>15</v>
      </c>
      <c r="AD324">
        <v>1</v>
      </c>
      <c r="AE324">
        <v>2</v>
      </c>
      <c r="AF324">
        <v>11</v>
      </c>
      <c r="AG324">
        <v>9</v>
      </c>
      <c r="AH324">
        <v>3</v>
      </c>
      <c r="AI324">
        <v>12</v>
      </c>
      <c r="AJ324">
        <v>8</v>
      </c>
      <c r="AK324">
        <v>6</v>
      </c>
      <c r="AL324">
        <v>20</v>
      </c>
      <c r="AM324">
        <v>14</v>
      </c>
      <c r="AN324">
        <v>10</v>
      </c>
      <c r="AO324">
        <v>16</v>
      </c>
      <c r="AT324">
        <f t="shared" si="42"/>
        <v>231</v>
      </c>
    </row>
    <row r="325" spans="1:46" x14ac:dyDescent="0.25">
      <c r="A325">
        <v>33</v>
      </c>
      <c r="B325" t="s">
        <v>364</v>
      </c>
      <c r="E325" t="s">
        <v>371</v>
      </c>
      <c r="K325">
        <f>Scores_and_Fixtures[[#This Row],[Wk]]</f>
        <v>33</v>
      </c>
      <c r="L325" t="str">
        <f>Scores_and_Fixtures[[#This Row],[Home]]</f>
        <v>Cagliari</v>
      </c>
      <c r="M325">
        <f ca="1">IF(ISBLANK(Scores_and_Fixtures[[#This Row],[Home Score]])=FALSE,Scores_and_Fixtures[[#This Row],[Home Score]],_xlfn.BINOM.INV(10000,(VLOOKUP(L325,$AQ$3:$AS$22,2,FALSE)*VLOOKUP(O325,$AQ$3:$AS$22,3,FALSE)*($AS$1/2))/10000,RAND()))</f>
        <v>1</v>
      </c>
      <c r="N325">
        <f ca="1">IF(ISBLANK(Scores_and_Fixtures[[#This Row],[Away Score]])=FALSE,Scores_and_Fixtures[[#This Row],[Away Score]],_xlfn.BINOM.INV(10000,(VLOOKUP(O325,$AQ$3:$AS$22,2,FALSE)*VLOOKUP(L325,$AQ$3:$AS$22,3,FALSE)*($AS$1/2))/10000,RAND()))</f>
        <v>2</v>
      </c>
      <c r="O325" t="str">
        <f>Scores_and_Fixtures[[#This Row],[Away]]</f>
        <v>Juventus</v>
      </c>
      <c r="U325">
        <v>233</v>
      </c>
      <c r="V325">
        <v>7</v>
      </c>
      <c r="W325">
        <v>3</v>
      </c>
      <c r="X325">
        <v>17</v>
      </c>
      <c r="Y325">
        <v>18</v>
      </c>
      <c r="Z325">
        <v>5</v>
      </c>
      <c r="AA325">
        <v>11</v>
      </c>
      <c r="AB325">
        <v>12</v>
      </c>
      <c r="AC325">
        <v>16</v>
      </c>
      <c r="AD325">
        <v>1</v>
      </c>
      <c r="AE325">
        <v>4</v>
      </c>
      <c r="AF325">
        <v>14</v>
      </c>
      <c r="AG325">
        <v>13</v>
      </c>
      <c r="AH325">
        <v>2</v>
      </c>
      <c r="AI325">
        <v>10</v>
      </c>
      <c r="AJ325">
        <v>6</v>
      </c>
      <c r="AK325">
        <v>8</v>
      </c>
      <c r="AL325">
        <v>20</v>
      </c>
      <c r="AM325">
        <v>15</v>
      </c>
      <c r="AN325">
        <v>9</v>
      </c>
      <c r="AO325">
        <v>19</v>
      </c>
      <c r="AT325">
        <f t="shared" si="42"/>
        <v>232</v>
      </c>
    </row>
    <row r="326" spans="1:46" x14ac:dyDescent="0.25">
      <c r="A326">
        <v>33</v>
      </c>
      <c r="B326" t="s">
        <v>368</v>
      </c>
      <c r="E326" t="s">
        <v>372</v>
      </c>
      <c r="K326">
        <f>Scores_and_Fixtures[[#This Row],[Wk]]</f>
        <v>33</v>
      </c>
      <c r="L326" t="str">
        <f>Scores_and_Fixtures[[#This Row],[Home]]</f>
        <v>Genoa</v>
      </c>
      <c r="M326">
        <f ca="1">IF(ISBLANK(Scores_and_Fixtures[[#This Row],[Home Score]])=FALSE,Scores_and_Fixtures[[#This Row],[Home Score]],_xlfn.BINOM.INV(10000,(VLOOKUP(L326,$AQ$3:$AS$22,2,FALSE)*VLOOKUP(O326,$AQ$3:$AS$22,3,FALSE)*($AS$1/2))/10000,RAND()))</f>
        <v>1</v>
      </c>
      <c r="N326">
        <f ca="1">IF(ISBLANK(Scores_and_Fixtures[[#This Row],[Away Score]])=FALSE,Scores_and_Fixtures[[#This Row],[Away Score]],_xlfn.BINOM.INV(10000,(VLOOKUP(O326,$AQ$3:$AS$22,2,FALSE)*VLOOKUP(L326,$AQ$3:$AS$22,3,FALSE)*($AS$1/2))/10000,RAND()))</f>
        <v>0</v>
      </c>
      <c r="O326" t="str">
        <f>Scores_and_Fixtures[[#This Row],[Away]]</f>
        <v>Lazio</v>
      </c>
      <c r="U326">
        <v>234</v>
      </c>
      <c r="V326">
        <v>5</v>
      </c>
      <c r="W326">
        <v>4</v>
      </c>
      <c r="X326">
        <v>18</v>
      </c>
      <c r="Y326">
        <v>20</v>
      </c>
      <c r="Z326">
        <v>7</v>
      </c>
      <c r="AA326">
        <v>12</v>
      </c>
      <c r="AB326">
        <v>11</v>
      </c>
      <c r="AC326">
        <v>17</v>
      </c>
      <c r="AD326">
        <v>1</v>
      </c>
      <c r="AE326">
        <v>2</v>
      </c>
      <c r="AF326">
        <v>10</v>
      </c>
      <c r="AG326">
        <v>9</v>
      </c>
      <c r="AH326">
        <v>3</v>
      </c>
      <c r="AI326">
        <v>13</v>
      </c>
      <c r="AJ326">
        <v>6</v>
      </c>
      <c r="AK326">
        <v>8</v>
      </c>
      <c r="AL326">
        <v>19</v>
      </c>
      <c r="AM326">
        <v>15</v>
      </c>
      <c r="AN326">
        <v>14</v>
      </c>
      <c r="AO326">
        <v>16</v>
      </c>
      <c r="AT326">
        <f t="shared" si="42"/>
        <v>233</v>
      </c>
    </row>
    <row r="327" spans="1:46" x14ac:dyDescent="0.25">
      <c r="A327">
        <v>33</v>
      </c>
      <c r="B327" t="s">
        <v>379</v>
      </c>
      <c r="E327" t="s">
        <v>373</v>
      </c>
      <c r="K327">
        <f>Scores_and_Fixtures[[#This Row],[Wk]]</f>
        <v>33</v>
      </c>
      <c r="L327" t="str">
        <f>Scores_and_Fixtures[[#This Row],[Home]]</f>
        <v>Sassuolo</v>
      </c>
      <c r="M327">
        <f ca="1">IF(ISBLANK(Scores_and_Fixtures[[#This Row],[Home Score]])=FALSE,Scores_and_Fixtures[[#This Row],[Home Score]],_xlfn.BINOM.INV(10000,(VLOOKUP(L327,$AQ$3:$AS$22,2,FALSE)*VLOOKUP(O327,$AQ$3:$AS$22,3,FALSE)*($AS$1/2))/10000,RAND()))</f>
        <v>2</v>
      </c>
      <c r="N327">
        <f ca="1">IF(ISBLANK(Scores_and_Fixtures[[#This Row],[Away Score]])=FALSE,Scores_and_Fixtures[[#This Row],[Away Score]],_xlfn.BINOM.INV(10000,(VLOOKUP(O327,$AQ$3:$AS$22,2,FALSE)*VLOOKUP(L327,$AQ$3:$AS$22,3,FALSE)*($AS$1/2))/10000,RAND()))</f>
        <v>0</v>
      </c>
      <c r="O327" t="str">
        <f>Scores_and_Fixtures[[#This Row],[Away]]</f>
        <v>Lecce</v>
      </c>
      <c r="U327">
        <v>235</v>
      </c>
      <c r="V327">
        <v>7</v>
      </c>
      <c r="W327">
        <v>4</v>
      </c>
      <c r="X327">
        <v>14</v>
      </c>
      <c r="Y327">
        <v>20</v>
      </c>
      <c r="Z327">
        <v>6</v>
      </c>
      <c r="AA327">
        <v>12</v>
      </c>
      <c r="AB327">
        <v>13</v>
      </c>
      <c r="AC327">
        <v>18</v>
      </c>
      <c r="AD327">
        <v>1</v>
      </c>
      <c r="AE327">
        <v>3</v>
      </c>
      <c r="AF327">
        <v>15</v>
      </c>
      <c r="AG327">
        <v>8</v>
      </c>
      <c r="AH327">
        <v>2</v>
      </c>
      <c r="AI327">
        <v>9</v>
      </c>
      <c r="AJ327">
        <v>5</v>
      </c>
      <c r="AK327">
        <v>10</v>
      </c>
      <c r="AL327">
        <v>19</v>
      </c>
      <c r="AM327">
        <v>16</v>
      </c>
      <c r="AN327">
        <v>11</v>
      </c>
      <c r="AO327">
        <v>17</v>
      </c>
      <c r="AT327">
        <f t="shared" si="42"/>
        <v>234</v>
      </c>
    </row>
    <row r="328" spans="1:46" x14ac:dyDescent="0.25">
      <c r="A328">
        <v>33</v>
      </c>
      <c r="B328" t="s">
        <v>369</v>
      </c>
      <c r="E328" t="s">
        <v>381</v>
      </c>
      <c r="K328">
        <f>Scores_and_Fixtures[[#This Row],[Wk]]</f>
        <v>33</v>
      </c>
      <c r="L328" t="str">
        <f>Scores_and_Fixtures[[#This Row],[Home]]</f>
        <v>Hellas Verona</v>
      </c>
      <c r="M328">
        <f ca="1">IF(ISBLANK(Scores_and_Fixtures[[#This Row],[Home Score]])=FALSE,Scores_and_Fixtures[[#This Row],[Home Score]],_xlfn.BINOM.INV(10000,(VLOOKUP(L328,$AQ$3:$AS$22,2,FALSE)*VLOOKUP(O328,$AQ$3:$AS$22,3,FALSE)*($AS$1/2))/10000,RAND()))</f>
        <v>1</v>
      </c>
      <c r="N328">
        <f ca="1">IF(ISBLANK(Scores_and_Fixtures[[#This Row],[Away Score]])=FALSE,Scores_and_Fixtures[[#This Row],[Away Score]],_xlfn.BINOM.INV(10000,(VLOOKUP(O328,$AQ$3:$AS$22,2,FALSE)*VLOOKUP(L328,$AQ$3:$AS$22,3,FALSE)*($AS$1/2))/10000,RAND()))</f>
        <v>0</v>
      </c>
      <c r="O328" t="str">
        <f>Scores_and_Fixtures[[#This Row],[Away]]</f>
        <v>Udinese</v>
      </c>
      <c r="U328">
        <v>236</v>
      </c>
      <c r="V328">
        <v>7</v>
      </c>
      <c r="W328">
        <v>6</v>
      </c>
      <c r="X328">
        <v>15</v>
      </c>
      <c r="Y328">
        <v>19</v>
      </c>
      <c r="Z328">
        <v>4</v>
      </c>
      <c r="AA328">
        <v>16</v>
      </c>
      <c r="AB328">
        <v>13</v>
      </c>
      <c r="AC328">
        <v>17</v>
      </c>
      <c r="AD328">
        <v>1</v>
      </c>
      <c r="AE328">
        <v>2</v>
      </c>
      <c r="AF328">
        <v>10</v>
      </c>
      <c r="AG328">
        <v>9</v>
      </c>
      <c r="AH328">
        <v>3</v>
      </c>
      <c r="AI328">
        <v>11</v>
      </c>
      <c r="AJ328">
        <v>8</v>
      </c>
      <c r="AK328">
        <v>5</v>
      </c>
      <c r="AL328">
        <v>20</v>
      </c>
      <c r="AM328">
        <v>14</v>
      </c>
      <c r="AN328">
        <v>12</v>
      </c>
      <c r="AO328">
        <v>18</v>
      </c>
      <c r="AT328">
        <f t="shared" si="42"/>
        <v>235</v>
      </c>
    </row>
    <row r="329" spans="1:46" x14ac:dyDescent="0.25">
      <c r="A329">
        <v>33</v>
      </c>
      <c r="B329" t="s">
        <v>380</v>
      </c>
      <c r="E329" t="s">
        <v>367</v>
      </c>
      <c r="K329">
        <f>Scores_and_Fixtures[[#This Row],[Wk]]</f>
        <v>33</v>
      </c>
      <c r="L329" t="str">
        <f>Scores_and_Fixtures[[#This Row],[Home]]</f>
        <v>Torino</v>
      </c>
      <c r="M329">
        <f ca="1">IF(ISBLANK(Scores_and_Fixtures[[#This Row],[Home Score]])=FALSE,Scores_and_Fixtures[[#This Row],[Home Score]],_xlfn.BINOM.INV(10000,(VLOOKUP(L329,$AQ$3:$AS$22,2,FALSE)*VLOOKUP(O329,$AQ$3:$AS$22,3,FALSE)*($AS$1/2))/10000,RAND()))</f>
        <v>0</v>
      </c>
      <c r="N329">
        <f ca="1">IF(ISBLANK(Scores_and_Fixtures[[#This Row],[Away Score]])=FALSE,Scores_and_Fixtures[[#This Row],[Away Score]],_xlfn.BINOM.INV(10000,(VLOOKUP(O329,$AQ$3:$AS$22,2,FALSE)*VLOOKUP(L329,$AQ$3:$AS$22,3,FALSE)*($AS$1/2))/10000,RAND()))</f>
        <v>1</v>
      </c>
      <c r="O329" t="str">
        <f>Scores_and_Fixtures[[#This Row],[Away]]</f>
        <v>Frosinone</v>
      </c>
      <c r="U329">
        <v>237</v>
      </c>
      <c r="V329">
        <v>8</v>
      </c>
      <c r="W329">
        <v>4</v>
      </c>
      <c r="X329">
        <v>18</v>
      </c>
      <c r="Y329">
        <v>20</v>
      </c>
      <c r="Z329">
        <v>7</v>
      </c>
      <c r="AA329">
        <v>13</v>
      </c>
      <c r="AB329">
        <v>15</v>
      </c>
      <c r="AC329">
        <v>16</v>
      </c>
      <c r="AD329">
        <v>1</v>
      </c>
      <c r="AE329">
        <v>2</v>
      </c>
      <c r="AF329">
        <v>12</v>
      </c>
      <c r="AG329">
        <v>10</v>
      </c>
      <c r="AH329">
        <v>3</v>
      </c>
      <c r="AI329">
        <v>6</v>
      </c>
      <c r="AJ329">
        <v>5</v>
      </c>
      <c r="AK329">
        <v>11</v>
      </c>
      <c r="AL329">
        <v>19</v>
      </c>
      <c r="AM329">
        <v>14</v>
      </c>
      <c r="AN329">
        <v>9</v>
      </c>
      <c r="AO329">
        <v>17</v>
      </c>
      <c r="AT329">
        <f t="shared" si="42"/>
        <v>236</v>
      </c>
    </row>
    <row r="330" spans="1:46" x14ac:dyDescent="0.25">
      <c r="A330">
        <v>33</v>
      </c>
      <c r="B330" t="s">
        <v>374</v>
      </c>
      <c r="E330" t="s">
        <v>370</v>
      </c>
      <c r="K330">
        <f>Scores_and_Fixtures[[#This Row],[Wk]]</f>
        <v>33</v>
      </c>
      <c r="L330" t="str">
        <f>Scores_and_Fixtures[[#This Row],[Home]]</f>
        <v>Milan</v>
      </c>
      <c r="M330">
        <f ca="1">IF(ISBLANK(Scores_and_Fixtures[[#This Row],[Home Score]])=FALSE,Scores_and_Fixtures[[#This Row],[Home Score]],_xlfn.BINOM.INV(10000,(VLOOKUP(L330,$AQ$3:$AS$22,2,FALSE)*VLOOKUP(O330,$AQ$3:$AS$22,3,FALSE)*($AS$1/2))/10000,RAND()))</f>
        <v>0</v>
      </c>
      <c r="N330">
        <f ca="1">IF(ISBLANK(Scores_and_Fixtures[[#This Row],[Away Score]])=FALSE,Scores_and_Fixtures[[#This Row],[Away Score]],_xlfn.BINOM.INV(10000,(VLOOKUP(O330,$AQ$3:$AS$22,2,FALSE)*VLOOKUP(L330,$AQ$3:$AS$22,3,FALSE)*($AS$1/2))/10000,RAND()))</f>
        <v>3</v>
      </c>
      <c r="O330" t="str">
        <f>Scores_and_Fixtures[[#This Row],[Away]]</f>
        <v>Inter</v>
      </c>
      <c r="U330">
        <v>238</v>
      </c>
      <c r="V330">
        <v>8</v>
      </c>
      <c r="W330">
        <v>6</v>
      </c>
      <c r="X330">
        <v>16</v>
      </c>
      <c r="Y330">
        <v>20</v>
      </c>
      <c r="Z330">
        <v>5</v>
      </c>
      <c r="AA330">
        <v>14</v>
      </c>
      <c r="AB330">
        <v>12</v>
      </c>
      <c r="AC330">
        <v>18</v>
      </c>
      <c r="AD330">
        <v>1</v>
      </c>
      <c r="AE330">
        <v>3</v>
      </c>
      <c r="AF330">
        <v>15</v>
      </c>
      <c r="AG330">
        <v>10</v>
      </c>
      <c r="AH330">
        <v>2</v>
      </c>
      <c r="AI330">
        <v>9</v>
      </c>
      <c r="AJ330">
        <v>4</v>
      </c>
      <c r="AK330">
        <v>7</v>
      </c>
      <c r="AL330">
        <v>19</v>
      </c>
      <c r="AM330">
        <v>13</v>
      </c>
      <c r="AN330">
        <v>11</v>
      </c>
      <c r="AO330">
        <v>17</v>
      </c>
      <c r="AT330">
        <f t="shared" si="42"/>
        <v>237</v>
      </c>
    </row>
    <row r="331" spans="1:46" x14ac:dyDescent="0.25">
      <c r="A331">
        <v>33</v>
      </c>
      <c r="B331" t="s">
        <v>378</v>
      </c>
      <c r="E331" t="s">
        <v>366</v>
      </c>
      <c r="K331">
        <f>Scores_and_Fixtures[[#This Row],[Wk]]</f>
        <v>33</v>
      </c>
      <c r="L331" t="str">
        <f>Scores_and_Fixtures[[#This Row],[Home]]</f>
        <v>Salernitana</v>
      </c>
      <c r="M331">
        <f ca="1">IF(ISBLANK(Scores_and_Fixtures[[#This Row],[Home Score]])=FALSE,Scores_and_Fixtures[[#This Row],[Home Score]],_xlfn.BINOM.INV(10000,(VLOOKUP(L331,$AQ$3:$AS$22,2,FALSE)*VLOOKUP(O331,$AQ$3:$AS$22,3,FALSE)*($AS$1/2))/10000,RAND()))</f>
        <v>0</v>
      </c>
      <c r="N331">
        <f ca="1">IF(ISBLANK(Scores_and_Fixtures[[#This Row],[Away Score]])=FALSE,Scores_and_Fixtures[[#This Row],[Away Score]],_xlfn.BINOM.INV(10000,(VLOOKUP(O331,$AQ$3:$AS$22,2,FALSE)*VLOOKUP(L331,$AQ$3:$AS$22,3,FALSE)*($AS$1/2))/10000,RAND()))</f>
        <v>11</v>
      </c>
      <c r="O331" t="str">
        <f>Scores_and_Fixtures[[#This Row],[Away]]</f>
        <v>Fiorentina</v>
      </c>
      <c r="U331">
        <v>239</v>
      </c>
      <c r="V331">
        <v>8</v>
      </c>
      <c r="W331">
        <v>4</v>
      </c>
      <c r="X331">
        <v>16</v>
      </c>
      <c r="Y331">
        <v>20</v>
      </c>
      <c r="Z331">
        <v>5</v>
      </c>
      <c r="AA331">
        <v>10</v>
      </c>
      <c r="AB331">
        <v>12</v>
      </c>
      <c r="AC331">
        <v>18</v>
      </c>
      <c r="AD331">
        <v>1</v>
      </c>
      <c r="AE331">
        <v>2</v>
      </c>
      <c r="AF331">
        <v>13</v>
      </c>
      <c r="AG331">
        <v>14</v>
      </c>
      <c r="AH331">
        <v>3</v>
      </c>
      <c r="AI331">
        <v>11</v>
      </c>
      <c r="AJ331">
        <v>7</v>
      </c>
      <c r="AK331">
        <v>6</v>
      </c>
      <c r="AL331">
        <v>17</v>
      </c>
      <c r="AM331">
        <v>15</v>
      </c>
      <c r="AN331">
        <v>9</v>
      </c>
      <c r="AO331">
        <v>19</v>
      </c>
      <c r="AT331">
        <f t="shared" si="42"/>
        <v>238</v>
      </c>
    </row>
    <row r="332" spans="1:46" x14ac:dyDescent="0.25">
      <c r="A332">
        <v>34</v>
      </c>
      <c r="B332" t="s">
        <v>371</v>
      </c>
      <c r="E332" t="s">
        <v>374</v>
      </c>
      <c r="K332">
        <f>Scores_and_Fixtures[[#This Row],[Wk]]</f>
        <v>34</v>
      </c>
      <c r="L332" t="str">
        <f>Scores_and_Fixtures[[#This Row],[Home]]</f>
        <v>Juventus</v>
      </c>
      <c r="M332">
        <f ca="1">IF(ISBLANK(Scores_and_Fixtures[[#This Row],[Home Score]])=FALSE,Scores_and_Fixtures[[#This Row],[Home Score]],_xlfn.BINOM.INV(10000,(VLOOKUP(L332,$AQ$3:$AS$22,2,FALSE)*VLOOKUP(O332,$AQ$3:$AS$22,3,FALSE)*($AS$1/2))/10000,RAND()))</f>
        <v>0</v>
      </c>
      <c r="N332">
        <f ca="1">IF(ISBLANK(Scores_and_Fixtures[[#This Row],[Away Score]])=FALSE,Scores_and_Fixtures[[#This Row],[Away Score]],_xlfn.BINOM.INV(10000,(VLOOKUP(O332,$AQ$3:$AS$22,2,FALSE)*VLOOKUP(L332,$AQ$3:$AS$22,3,FALSE)*($AS$1/2))/10000,RAND()))</f>
        <v>2</v>
      </c>
      <c r="O332" t="str">
        <f>Scores_and_Fixtures[[#This Row],[Away]]</f>
        <v>Milan</v>
      </c>
      <c r="U332">
        <v>240</v>
      </c>
      <c r="V332">
        <v>6</v>
      </c>
      <c r="W332">
        <v>4</v>
      </c>
      <c r="X332">
        <v>17</v>
      </c>
      <c r="Y332">
        <v>20</v>
      </c>
      <c r="Z332">
        <v>5</v>
      </c>
      <c r="AA332">
        <v>14</v>
      </c>
      <c r="AB332">
        <v>12</v>
      </c>
      <c r="AC332">
        <v>16</v>
      </c>
      <c r="AD332">
        <v>1</v>
      </c>
      <c r="AE332">
        <v>3</v>
      </c>
      <c r="AF332">
        <v>10</v>
      </c>
      <c r="AG332">
        <v>9</v>
      </c>
      <c r="AH332">
        <v>2</v>
      </c>
      <c r="AI332">
        <v>13</v>
      </c>
      <c r="AJ332">
        <v>8</v>
      </c>
      <c r="AK332">
        <v>7</v>
      </c>
      <c r="AL332">
        <v>19</v>
      </c>
      <c r="AM332">
        <v>15</v>
      </c>
      <c r="AN332">
        <v>11</v>
      </c>
      <c r="AO332">
        <v>18</v>
      </c>
      <c r="AT332">
        <f t="shared" si="42"/>
        <v>239</v>
      </c>
    </row>
    <row r="333" spans="1:46" x14ac:dyDescent="0.25">
      <c r="A333">
        <v>34</v>
      </c>
      <c r="B333" t="s">
        <v>373</v>
      </c>
      <c r="E333" t="s">
        <v>375</v>
      </c>
      <c r="K333">
        <f>Scores_and_Fixtures[[#This Row],[Wk]]</f>
        <v>34</v>
      </c>
      <c r="L333" t="str">
        <f>Scores_and_Fixtures[[#This Row],[Home]]</f>
        <v>Lecce</v>
      </c>
      <c r="M333">
        <f ca="1">IF(ISBLANK(Scores_and_Fixtures[[#This Row],[Home Score]])=FALSE,Scores_and_Fixtures[[#This Row],[Home Score]],_xlfn.BINOM.INV(10000,(VLOOKUP(L333,$AQ$3:$AS$22,2,FALSE)*VLOOKUP(O333,$AQ$3:$AS$22,3,FALSE)*($AS$1/2))/10000,RAND()))</f>
        <v>0</v>
      </c>
      <c r="N333">
        <f ca="1">IF(ISBLANK(Scores_and_Fixtures[[#This Row],[Away Score]])=FALSE,Scores_and_Fixtures[[#This Row],[Away Score]],_xlfn.BINOM.INV(10000,(VLOOKUP(O333,$AQ$3:$AS$22,2,FALSE)*VLOOKUP(L333,$AQ$3:$AS$22,3,FALSE)*($AS$1/2))/10000,RAND()))</f>
        <v>1</v>
      </c>
      <c r="O333" t="str">
        <f>Scores_and_Fixtures[[#This Row],[Away]]</f>
        <v>Monza</v>
      </c>
      <c r="U333">
        <v>241</v>
      </c>
      <c r="V333">
        <v>8</v>
      </c>
      <c r="W333">
        <v>7</v>
      </c>
      <c r="X333">
        <v>14</v>
      </c>
      <c r="Y333">
        <v>20</v>
      </c>
      <c r="Z333">
        <v>4</v>
      </c>
      <c r="AA333">
        <v>13</v>
      </c>
      <c r="AB333">
        <v>10</v>
      </c>
      <c r="AC333">
        <v>16</v>
      </c>
      <c r="AD333">
        <v>1</v>
      </c>
      <c r="AE333">
        <v>2</v>
      </c>
      <c r="AF333">
        <v>9</v>
      </c>
      <c r="AG333">
        <v>15</v>
      </c>
      <c r="AH333">
        <v>3</v>
      </c>
      <c r="AI333">
        <v>12</v>
      </c>
      <c r="AJ333">
        <v>5</v>
      </c>
      <c r="AK333">
        <v>6</v>
      </c>
      <c r="AL333">
        <v>19</v>
      </c>
      <c r="AM333">
        <v>17</v>
      </c>
      <c r="AN333">
        <v>11</v>
      </c>
      <c r="AO333">
        <v>18</v>
      </c>
      <c r="AT333">
        <f t="shared" si="42"/>
        <v>240</v>
      </c>
    </row>
    <row r="334" spans="1:46" x14ac:dyDescent="0.25">
      <c r="A334">
        <v>34</v>
      </c>
      <c r="B334" t="s">
        <v>368</v>
      </c>
      <c r="E334" t="s">
        <v>364</v>
      </c>
      <c r="K334">
        <f>Scores_and_Fixtures[[#This Row],[Wk]]</f>
        <v>34</v>
      </c>
      <c r="L334" t="str">
        <f>Scores_and_Fixtures[[#This Row],[Home]]</f>
        <v>Genoa</v>
      </c>
      <c r="M334">
        <f ca="1">IF(ISBLANK(Scores_and_Fixtures[[#This Row],[Home Score]])=FALSE,Scores_and_Fixtures[[#This Row],[Home Score]],_xlfn.BINOM.INV(10000,(VLOOKUP(L334,$AQ$3:$AS$22,2,FALSE)*VLOOKUP(O334,$AQ$3:$AS$22,3,FALSE)*($AS$1/2))/10000,RAND()))</f>
        <v>3</v>
      </c>
      <c r="N334">
        <f ca="1">IF(ISBLANK(Scores_and_Fixtures[[#This Row],[Away Score]])=FALSE,Scores_and_Fixtures[[#This Row],[Away Score]],_xlfn.BINOM.INV(10000,(VLOOKUP(O334,$AQ$3:$AS$22,2,FALSE)*VLOOKUP(L334,$AQ$3:$AS$22,3,FALSE)*($AS$1/2))/10000,RAND()))</f>
        <v>0</v>
      </c>
      <c r="O334" t="str">
        <f>Scores_and_Fixtures[[#This Row],[Away]]</f>
        <v>Cagliari</v>
      </c>
      <c r="U334">
        <v>242</v>
      </c>
      <c r="V334">
        <v>8</v>
      </c>
      <c r="W334">
        <v>4</v>
      </c>
      <c r="X334">
        <v>17</v>
      </c>
      <c r="Y334">
        <v>18</v>
      </c>
      <c r="Z334">
        <v>6</v>
      </c>
      <c r="AA334">
        <v>13</v>
      </c>
      <c r="AB334">
        <v>14</v>
      </c>
      <c r="AC334">
        <v>16</v>
      </c>
      <c r="AD334">
        <v>1</v>
      </c>
      <c r="AE334">
        <v>2</v>
      </c>
      <c r="AF334">
        <v>9</v>
      </c>
      <c r="AG334">
        <v>10</v>
      </c>
      <c r="AH334">
        <v>3</v>
      </c>
      <c r="AI334">
        <v>11</v>
      </c>
      <c r="AJ334">
        <v>5</v>
      </c>
      <c r="AK334">
        <v>7</v>
      </c>
      <c r="AL334">
        <v>20</v>
      </c>
      <c r="AM334">
        <v>15</v>
      </c>
      <c r="AN334">
        <v>12</v>
      </c>
      <c r="AO334">
        <v>19</v>
      </c>
      <c r="AT334">
        <f t="shared" si="42"/>
        <v>241</v>
      </c>
    </row>
    <row r="335" spans="1:46" x14ac:dyDescent="0.25">
      <c r="A335">
        <v>34</v>
      </c>
      <c r="B335" t="s">
        <v>367</v>
      </c>
      <c r="E335" t="s">
        <v>378</v>
      </c>
      <c r="K335">
        <f>Scores_and_Fixtures[[#This Row],[Wk]]</f>
        <v>34</v>
      </c>
      <c r="L335" t="str">
        <f>Scores_and_Fixtures[[#This Row],[Home]]</f>
        <v>Frosinone</v>
      </c>
      <c r="M335">
        <f ca="1">IF(ISBLANK(Scores_and_Fixtures[[#This Row],[Home Score]])=FALSE,Scores_and_Fixtures[[#This Row],[Home Score]],_xlfn.BINOM.INV(10000,(VLOOKUP(L335,$AQ$3:$AS$22,2,FALSE)*VLOOKUP(O335,$AQ$3:$AS$22,3,FALSE)*($AS$1/2))/10000,RAND()))</f>
        <v>0</v>
      </c>
      <c r="N335">
        <f ca="1">IF(ISBLANK(Scores_and_Fixtures[[#This Row],[Away Score]])=FALSE,Scores_and_Fixtures[[#This Row],[Away Score]],_xlfn.BINOM.INV(10000,(VLOOKUP(O335,$AQ$3:$AS$22,2,FALSE)*VLOOKUP(L335,$AQ$3:$AS$22,3,FALSE)*($AS$1/2))/10000,RAND()))</f>
        <v>2</v>
      </c>
      <c r="O335" t="str">
        <f>Scores_and_Fixtures[[#This Row],[Away]]</f>
        <v>Salernitana</v>
      </c>
      <c r="U335">
        <v>243</v>
      </c>
      <c r="V335">
        <v>8</v>
      </c>
      <c r="W335">
        <v>4</v>
      </c>
      <c r="X335">
        <v>16</v>
      </c>
      <c r="Y335">
        <v>18</v>
      </c>
      <c r="Z335">
        <v>6</v>
      </c>
      <c r="AA335">
        <v>9</v>
      </c>
      <c r="AB335">
        <v>11</v>
      </c>
      <c r="AC335">
        <v>17</v>
      </c>
      <c r="AD335">
        <v>1</v>
      </c>
      <c r="AE335">
        <v>3</v>
      </c>
      <c r="AF335">
        <v>14</v>
      </c>
      <c r="AG335">
        <v>13</v>
      </c>
      <c r="AH335">
        <v>2</v>
      </c>
      <c r="AI335">
        <v>10</v>
      </c>
      <c r="AJ335">
        <v>5</v>
      </c>
      <c r="AK335">
        <v>7</v>
      </c>
      <c r="AL335">
        <v>20</v>
      </c>
      <c r="AM335">
        <v>15</v>
      </c>
      <c r="AN335">
        <v>12</v>
      </c>
      <c r="AO335">
        <v>19</v>
      </c>
      <c r="AT335">
        <f t="shared" si="42"/>
        <v>242</v>
      </c>
    </row>
    <row r="336" spans="1:46" x14ac:dyDescent="0.25">
      <c r="A336">
        <v>34</v>
      </c>
      <c r="B336" t="s">
        <v>362</v>
      </c>
      <c r="E336" t="s">
        <v>365</v>
      </c>
      <c r="K336">
        <f>Scores_and_Fixtures[[#This Row],[Wk]]</f>
        <v>34</v>
      </c>
      <c r="L336" t="str">
        <f>Scores_and_Fixtures[[#This Row],[Home]]</f>
        <v>Atalanta</v>
      </c>
      <c r="M336">
        <f ca="1">IF(ISBLANK(Scores_and_Fixtures[[#This Row],[Home Score]])=FALSE,Scores_and_Fixtures[[#This Row],[Home Score]],_xlfn.BINOM.INV(10000,(VLOOKUP(L336,$AQ$3:$AS$22,2,FALSE)*VLOOKUP(O336,$AQ$3:$AS$22,3,FALSE)*($AS$1/2))/10000,RAND()))</f>
        <v>4</v>
      </c>
      <c r="N336">
        <f ca="1">IF(ISBLANK(Scores_and_Fixtures[[#This Row],[Away Score]])=FALSE,Scores_and_Fixtures[[#This Row],[Away Score]],_xlfn.BINOM.INV(10000,(VLOOKUP(O336,$AQ$3:$AS$22,2,FALSE)*VLOOKUP(L336,$AQ$3:$AS$22,3,FALSE)*($AS$1/2))/10000,RAND()))</f>
        <v>0</v>
      </c>
      <c r="O336" t="str">
        <f>Scores_and_Fixtures[[#This Row],[Away]]</f>
        <v>Empoli</v>
      </c>
      <c r="U336">
        <v>244</v>
      </c>
      <c r="V336">
        <v>5</v>
      </c>
      <c r="W336">
        <v>7</v>
      </c>
      <c r="X336">
        <v>17</v>
      </c>
      <c r="Y336">
        <v>19</v>
      </c>
      <c r="Z336">
        <v>6</v>
      </c>
      <c r="AA336">
        <v>10</v>
      </c>
      <c r="AB336">
        <v>15</v>
      </c>
      <c r="AC336">
        <v>16</v>
      </c>
      <c r="AD336">
        <v>1</v>
      </c>
      <c r="AE336">
        <v>2</v>
      </c>
      <c r="AF336">
        <v>13</v>
      </c>
      <c r="AG336">
        <v>12</v>
      </c>
      <c r="AH336">
        <v>3</v>
      </c>
      <c r="AI336">
        <v>9</v>
      </c>
      <c r="AJ336">
        <v>8</v>
      </c>
      <c r="AK336">
        <v>4</v>
      </c>
      <c r="AL336">
        <v>20</v>
      </c>
      <c r="AM336">
        <v>11</v>
      </c>
      <c r="AN336">
        <v>14</v>
      </c>
      <c r="AO336">
        <v>18</v>
      </c>
      <c r="AT336">
        <f t="shared" si="42"/>
        <v>243</v>
      </c>
    </row>
    <row r="337" spans="1:46" x14ac:dyDescent="0.25">
      <c r="A337">
        <v>34</v>
      </c>
      <c r="B337" t="s">
        <v>376</v>
      </c>
      <c r="E337" t="s">
        <v>377</v>
      </c>
      <c r="K337">
        <f>Scores_and_Fixtures[[#This Row],[Wk]]</f>
        <v>34</v>
      </c>
      <c r="L337" t="str">
        <f>Scores_and_Fixtures[[#This Row],[Home]]</f>
        <v>Napoli</v>
      </c>
      <c r="M337">
        <f ca="1">IF(ISBLANK(Scores_and_Fixtures[[#This Row],[Home Score]])=FALSE,Scores_and_Fixtures[[#This Row],[Home Score]],_xlfn.BINOM.INV(10000,(VLOOKUP(L337,$AQ$3:$AS$22,2,FALSE)*VLOOKUP(O337,$AQ$3:$AS$22,3,FALSE)*($AS$1/2))/10000,RAND()))</f>
        <v>0</v>
      </c>
      <c r="N337">
        <f ca="1">IF(ISBLANK(Scores_and_Fixtures[[#This Row],[Away Score]])=FALSE,Scores_and_Fixtures[[#This Row],[Away Score]],_xlfn.BINOM.INV(10000,(VLOOKUP(O337,$AQ$3:$AS$22,2,FALSE)*VLOOKUP(L337,$AQ$3:$AS$22,3,FALSE)*($AS$1/2))/10000,RAND()))</f>
        <v>4</v>
      </c>
      <c r="O337" t="str">
        <f>Scores_and_Fixtures[[#This Row],[Away]]</f>
        <v>Roma</v>
      </c>
      <c r="U337">
        <v>245</v>
      </c>
      <c r="V337">
        <v>8</v>
      </c>
      <c r="W337">
        <v>6</v>
      </c>
      <c r="X337">
        <v>17</v>
      </c>
      <c r="Y337">
        <v>20</v>
      </c>
      <c r="Z337">
        <v>4</v>
      </c>
      <c r="AA337">
        <v>14</v>
      </c>
      <c r="AB337">
        <v>16</v>
      </c>
      <c r="AC337">
        <v>15</v>
      </c>
      <c r="AD337">
        <v>1</v>
      </c>
      <c r="AE337">
        <v>2</v>
      </c>
      <c r="AF337">
        <v>10</v>
      </c>
      <c r="AG337">
        <v>9</v>
      </c>
      <c r="AH337">
        <v>3</v>
      </c>
      <c r="AI337">
        <v>11</v>
      </c>
      <c r="AJ337">
        <v>5</v>
      </c>
      <c r="AK337">
        <v>7</v>
      </c>
      <c r="AL337">
        <v>18</v>
      </c>
      <c r="AM337">
        <v>12</v>
      </c>
      <c r="AN337">
        <v>13</v>
      </c>
      <c r="AO337">
        <v>19</v>
      </c>
      <c r="AT337">
        <f t="shared" si="42"/>
        <v>244</v>
      </c>
    </row>
    <row r="338" spans="1:46" x14ac:dyDescent="0.25">
      <c r="A338">
        <v>34</v>
      </c>
      <c r="B338" t="s">
        <v>372</v>
      </c>
      <c r="E338" t="s">
        <v>369</v>
      </c>
      <c r="K338">
        <f>Scores_and_Fixtures[[#This Row],[Wk]]</f>
        <v>34</v>
      </c>
      <c r="L338" t="str">
        <f>Scores_and_Fixtures[[#This Row],[Home]]</f>
        <v>Lazio</v>
      </c>
      <c r="M338">
        <f ca="1">IF(ISBLANK(Scores_and_Fixtures[[#This Row],[Home Score]])=FALSE,Scores_and_Fixtures[[#This Row],[Home Score]],_xlfn.BINOM.INV(10000,(VLOOKUP(L338,$AQ$3:$AS$22,2,FALSE)*VLOOKUP(O338,$AQ$3:$AS$22,3,FALSE)*($AS$1/2))/10000,RAND()))</f>
        <v>1</v>
      </c>
      <c r="N338">
        <f ca="1">IF(ISBLANK(Scores_and_Fixtures[[#This Row],[Away Score]])=FALSE,Scores_and_Fixtures[[#This Row],[Away Score]],_xlfn.BINOM.INV(10000,(VLOOKUP(O338,$AQ$3:$AS$22,2,FALSE)*VLOOKUP(L338,$AQ$3:$AS$22,3,FALSE)*($AS$1/2))/10000,RAND()))</f>
        <v>1</v>
      </c>
      <c r="O338" t="str">
        <f>Scores_and_Fixtures[[#This Row],[Away]]</f>
        <v>Hellas Verona</v>
      </c>
      <c r="U338">
        <v>246</v>
      </c>
      <c r="V338">
        <v>5</v>
      </c>
      <c r="W338">
        <v>6</v>
      </c>
      <c r="X338">
        <v>16</v>
      </c>
      <c r="Y338">
        <v>20</v>
      </c>
      <c r="Z338">
        <v>4</v>
      </c>
      <c r="AA338">
        <v>10</v>
      </c>
      <c r="AB338">
        <v>17</v>
      </c>
      <c r="AC338">
        <v>15</v>
      </c>
      <c r="AD338">
        <v>1</v>
      </c>
      <c r="AE338">
        <v>3</v>
      </c>
      <c r="AF338">
        <v>11</v>
      </c>
      <c r="AG338">
        <v>8</v>
      </c>
      <c r="AH338">
        <v>2</v>
      </c>
      <c r="AI338">
        <v>14</v>
      </c>
      <c r="AJ338">
        <v>9</v>
      </c>
      <c r="AK338">
        <v>7</v>
      </c>
      <c r="AL338">
        <v>19</v>
      </c>
      <c r="AM338">
        <v>12</v>
      </c>
      <c r="AN338">
        <v>13</v>
      </c>
      <c r="AO338">
        <v>18</v>
      </c>
      <c r="AT338">
        <f t="shared" si="42"/>
        <v>245</v>
      </c>
    </row>
    <row r="339" spans="1:46" x14ac:dyDescent="0.25">
      <c r="A339">
        <v>34</v>
      </c>
      <c r="B339" t="s">
        <v>366</v>
      </c>
      <c r="E339" t="s">
        <v>379</v>
      </c>
      <c r="K339">
        <f>Scores_and_Fixtures[[#This Row],[Wk]]</f>
        <v>34</v>
      </c>
      <c r="L339" t="str">
        <f>Scores_and_Fixtures[[#This Row],[Home]]</f>
        <v>Fiorentina</v>
      </c>
      <c r="M339">
        <f ca="1">IF(ISBLANK(Scores_and_Fixtures[[#This Row],[Home Score]])=FALSE,Scores_and_Fixtures[[#This Row],[Home Score]],_xlfn.BINOM.INV(10000,(VLOOKUP(L339,$AQ$3:$AS$22,2,FALSE)*VLOOKUP(O339,$AQ$3:$AS$22,3,FALSE)*($AS$1/2))/10000,RAND()))</f>
        <v>2</v>
      </c>
      <c r="N339">
        <f ca="1">IF(ISBLANK(Scores_and_Fixtures[[#This Row],[Away Score]])=FALSE,Scores_and_Fixtures[[#This Row],[Away Score]],_xlfn.BINOM.INV(10000,(VLOOKUP(O339,$AQ$3:$AS$22,2,FALSE)*VLOOKUP(L339,$AQ$3:$AS$22,3,FALSE)*($AS$1/2))/10000,RAND()))</f>
        <v>1</v>
      </c>
      <c r="O339" t="str">
        <f>Scores_and_Fixtures[[#This Row],[Away]]</f>
        <v>Sassuolo</v>
      </c>
      <c r="U339">
        <v>247</v>
      </c>
      <c r="V339">
        <v>12</v>
      </c>
      <c r="W339">
        <v>4</v>
      </c>
      <c r="X339">
        <v>16</v>
      </c>
      <c r="Y339">
        <v>18</v>
      </c>
      <c r="Z339">
        <v>9</v>
      </c>
      <c r="AA339">
        <v>13</v>
      </c>
      <c r="AB339">
        <v>14</v>
      </c>
      <c r="AC339">
        <v>17</v>
      </c>
      <c r="AD339">
        <v>1</v>
      </c>
      <c r="AE339">
        <v>2</v>
      </c>
      <c r="AF339">
        <v>10</v>
      </c>
      <c r="AG339">
        <v>8</v>
      </c>
      <c r="AH339">
        <v>3</v>
      </c>
      <c r="AI339">
        <v>6</v>
      </c>
      <c r="AJ339">
        <v>7</v>
      </c>
      <c r="AK339">
        <v>5</v>
      </c>
      <c r="AL339">
        <v>19</v>
      </c>
      <c r="AM339">
        <v>15</v>
      </c>
      <c r="AN339">
        <v>11</v>
      </c>
      <c r="AO339">
        <v>20</v>
      </c>
      <c r="AT339">
        <f t="shared" si="42"/>
        <v>246</v>
      </c>
    </row>
    <row r="340" spans="1:46" x14ac:dyDescent="0.25">
      <c r="A340">
        <v>34</v>
      </c>
      <c r="B340" t="s">
        <v>370</v>
      </c>
      <c r="E340" t="s">
        <v>380</v>
      </c>
      <c r="K340">
        <f>Scores_and_Fixtures[[#This Row],[Wk]]</f>
        <v>34</v>
      </c>
      <c r="L340" t="str">
        <f>Scores_and_Fixtures[[#This Row],[Home]]</f>
        <v>Inter</v>
      </c>
      <c r="M340">
        <f ca="1">IF(ISBLANK(Scores_and_Fixtures[[#This Row],[Home Score]])=FALSE,Scores_and_Fixtures[[#This Row],[Home Score]],_xlfn.BINOM.INV(10000,(VLOOKUP(L340,$AQ$3:$AS$22,2,FALSE)*VLOOKUP(O340,$AQ$3:$AS$22,3,FALSE)*($AS$1/2))/10000,RAND()))</f>
        <v>2</v>
      </c>
      <c r="N340">
        <f ca="1">IF(ISBLANK(Scores_and_Fixtures[[#This Row],[Away Score]])=FALSE,Scores_and_Fixtures[[#This Row],[Away Score]],_xlfn.BINOM.INV(10000,(VLOOKUP(O340,$AQ$3:$AS$22,2,FALSE)*VLOOKUP(L340,$AQ$3:$AS$22,3,FALSE)*($AS$1/2))/10000,RAND()))</f>
        <v>0</v>
      </c>
      <c r="O340" t="str">
        <f>Scores_and_Fixtures[[#This Row],[Away]]</f>
        <v>Torino</v>
      </c>
      <c r="U340">
        <v>248</v>
      </c>
      <c r="V340">
        <v>8</v>
      </c>
      <c r="W340">
        <v>6</v>
      </c>
      <c r="X340">
        <v>16</v>
      </c>
      <c r="Y340">
        <v>17</v>
      </c>
      <c r="Z340">
        <v>4</v>
      </c>
      <c r="AA340">
        <v>13</v>
      </c>
      <c r="AB340">
        <v>18</v>
      </c>
      <c r="AC340">
        <v>15</v>
      </c>
      <c r="AD340">
        <v>1</v>
      </c>
      <c r="AE340">
        <v>2</v>
      </c>
      <c r="AF340">
        <v>14</v>
      </c>
      <c r="AG340">
        <v>10</v>
      </c>
      <c r="AH340">
        <v>3</v>
      </c>
      <c r="AI340">
        <v>9</v>
      </c>
      <c r="AJ340">
        <v>5</v>
      </c>
      <c r="AK340">
        <v>7</v>
      </c>
      <c r="AL340">
        <v>20</v>
      </c>
      <c r="AM340">
        <v>12</v>
      </c>
      <c r="AN340">
        <v>11</v>
      </c>
      <c r="AO340">
        <v>19</v>
      </c>
      <c r="AT340">
        <f t="shared" si="42"/>
        <v>247</v>
      </c>
    </row>
    <row r="341" spans="1:46" x14ac:dyDescent="0.25">
      <c r="A341">
        <v>34</v>
      </c>
      <c r="B341" t="s">
        <v>363</v>
      </c>
      <c r="E341" t="s">
        <v>381</v>
      </c>
      <c r="K341">
        <f>Scores_and_Fixtures[[#This Row],[Wk]]</f>
        <v>34</v>
      </c>
      <c r="L341" t="str">
        <f>Scores_and_Fixtures[[#This Row],[Home]]</f>
        <v>Bologna</v>
      </c>
      <c r="M341">
        <f ca="1">IF(ISBLANK(Scores_and_Fixtures[[#This Row],[Home Score]])=FALSE,Scores_and_Fixtures[[#This Row],[Home Score]],_xlfn.BINOM.INV(10000,(VLOOKUP(L341,$AQ$3:$AS$22,2,FALSE)*VLOOKUP(O341,$AQ$3:$AS$22,3,FALSE)*($AS$1/2))/10000,RAND()))</f>
        <v>2</v>
      </c>
      <c r="N341">
        <f ca="1">IF(ISBLANK(Scores_and_Fixtures[[#This Row],[Away Score]])=FALSE,Scores_and_Fixtures[[#This Row],[Away Score]],_xlfn.BINOM.INV(10000,(VLOOKUP(O341,$AQ$3:$AS$22,2,FALSE)*VLOOKUP(L341,$AQ$3:$AS$22,3,FALSE)*($AS$1/2))/10000,RAND()))</f>
        <v>0</v>
      </c>
      <c r="O341" t="str">
        <f>Scores_and_Fixtures[[#This Row],[Away]]</f>
        <v>Udinese</v>
      </c>
      <c r="U341">
        <v>249</v>
      </c>
      <c r="V341">
        <v>8</v>
      </c>
      <c r="W341">
        <v>5</v>
      </c>
      <c r="X341">
        <v>18</v>
      </c>
      <c r="Y341">
        <v>20</v>
      </c>
      <c r="Z341">
        <v>2</v>
      </c>
      <c r="AA341">
        <v>9</v>
      </c>
      <c r="AB341">
        <v>14</v>
      </c>
      <c r="AC341">
        <v>17</v>
      </c>
      <c r="AD341">
        <v>1</v>
      </c>
      <c r="AE341">
        <v>4</v>
      </c>
      <c r="AF341">
        <v>15</v>
      </c>
      <c r="AG341">
        <v>10</v>
      </c>
      <c r="AH341">
        <v>6</v>
      </c>
      <c r="AI341">
        <v>11</v>
      </c>
      <c r="AJ341">
        <v>7</v>
      </c>
      <c r="AK341">
        <v>3</v>
      </c>
      <c r="AL341">
        <v>19</v>
      </c>
      <c r="AM341">
        <v>12</v>
      </c>
      <c r="AN341">
        <v>13</v>
      </c>
      <c r="AO341">
        <v>16</v>
      </c>
      <c r="AT341">
        <f t="shared" si="42"/>
        <v>248</v>
      </c>
    </row>
    <row r="342" spans="1:46" x14ac:dyDescent="0.25">
      <c r="A342">
        <v>35</v>
      </c>
      <c r="B342" t="s">
        <v>381</v>
      </c>
      <c r="E342" t="s">
        <v>376</v>
      </c>
      <c r="K342">
        <f>Scores_and_Fixtures[[#This Row],[Wk]]</f>
        <v>35</v>
      </c>
      <c r="L342" t="str">
        <f>Scores_and_Fixtures[[#This Row],[Home]]</f>
        <v>Udinese</v>
      </c>
      <c r="M342">
        <f ca="1">IF(ISBLANK(Scores_and_Fixtures[[#This Row],[Home Score]])=FALSE,Scores_and_Fixtures[[#This Row],[Home Score]],_xlfn.BINOM.INV(10000,(VLOOKUP(L342,$AQ$3:$AS$22,2,FALSE)*VLOOKUP(O342,$AQ$3:$AS$22,3,FALSE)*($AS$1/2))/10000,RAND()))</f>
        <v>1</v>
      </c>
      <c r="N342">
        <f ca="1">IF(ISBLANK(Scores_and_Fixtures[[#This Row],[Away Score]])=FALSE,Scores_and_Fixtures[[#This Row],[Away Score]],_xlfn.BINOM.INV(10000,(VLOOKUP(O342,$AQ$3:$AS$22,2,FALSE)*VLOOKUP(L342,$AQ$3:$AS$22,3,FALSE)*($AS$1/2))/10000,RAND()))</f>
        <v>1</v>
      </c>
      <c r="O342" t="str">
        <f>Scores_and_Fixtures[[#This Row],[Away]]</f>
        <v>Napoli</v>
      </c>
      <c r="U342">
        <v>250</v>
      </c>
      <c r="V342">
        <v>5</v>
      </c>
      <c r="W342">
        <v>7</v>
      </c>
      <c r="X342">
        <v>18</v>
      </c>
      <c r="Y342">
        <v>16</v>
      </c>
      <c r="Z342">
        <v>3</v>
      </c>
      <c r="AA342">
        <v>13</v>
      </c>
      <c r="AB342">
        <v>14</v>
      </c>
      <c r="AC342">
        <v>17</v>
      </c>
      <c r="AD342">
        <v>1</v>
      </c>
      <c r="AE342">
        <v>2</v>
      </c>
      <c r="AF342">
        <v>10</v>
      </c>
      <c r="AG342">
        <v>11</v>
      </c>
      <c r="AH342">
        <v>4</v>
      </c>
      <c r="AI342">
        <v>8</v>
      </c>
      <c r="AJ342">
        <v>9</v>
      </c>
      <c r="AK342">
        <v>6</v>
      </c>
      <c r="AL342">
        <v>20</v>
      </c>
      <c r="AM342">
        <v>15</v>
      </c>
      <c r="AN342">
        <v>12</v>
      </c>
      <c r="AO342">
        <v>19</v>
      </c>
      <c r="AT342">
        <f t="shared" si="42"/>
        <v>249</v>
      </c>
    </row>
    <row r="343" spans="1:46" x14ac:dyDescent="0.25">
      <c r="A343">
        <v>35</v>
      </c>
      <c r="B343" t="s">
        <v>364</v>
      </c>
      <c r="E343" t="s">
        <v>373</v>
      </c>
      <c r="K343">
        <f>Scores_and_Fixtures[[#This Row],[Wk]]</f>
        <v>35</v>
      </c>
      <c r="L343" t="str">
        <f>Scores_and_Fixtures[[#This Row],[Home]]</f>
        <v>Cagliari</v>
      </c>
      <c r="M343">
        <f ca="1">IF(ISBLANK(Scores_and_Fixtures[[#This Row],[Home Score]])=FALSE,Scores_and_Fixtures[[#This Row],[Home Score]],_xlfn.BINOM.INV(10000,(VLOOKUP(L343,$AQ$3:$AS$22,2,FALSE)*VLOOKUP(O343,$AQ$3:$AS$22,3,FALSE)*($AS$1/2))/10000,RAND()))</f>
        <v>2</v>
      </c>
      <c r="N343">
        <f ca="1">IF(ISBLANK(Scores_and_Fixtures[[#This Row],[Away Score]])=FALSE,Scores_and_Fixtures[[#This Row],[Away Score]],_xlfn.BINOM.INV(10000,(VLOOKUP(O343,$AQ$3:$AS$22,2,FALSE)*VLOOKUP(L343,$AQ$3:$AS$22,3,FALSE)*($AS$1/2))/10000,RAND()))</f>
        <v>2</v>
      </c>
      <c r="O343" t="str">
        <f>Scores_and_Fixtures[[#This Row],[Away]]</f>
        <v>Lecce</v>
      </c>
      <c r="U343">
        <v>251</v>
      </c>
      <c r="V343">
        <v>7</v>
      </c>
      <c r="W343">
        <v>5</v>
      </c>
      <c r="X343">
        <v>15</v>
      </c>
      <c r="Y343">
        <v>20</v>
      </c>
      <c r="Z343">
        <v>10</v>
      </c>
      <c r="AA343">
        <v>17</v>
      </c>
      <c r="AB343">
        <v>18</v>
      </c>
      <c r="AC343">
        <v>13</v>
      </c>
      <c r="AD343">
        <v>1</v>
      </c>
      <c r="AE343">
        <v>2</v>
      </c>
      <c r="AF343">
        <v>14</v>
      </c>
      <c r="AG343">
        <v>11</v>
      </c>
      <c r="AH343">
        <v>3</v>
      </c>
      <c r="AI343">
        <v>9</v>
      </c>
      <c r="AJ343">
        <v>4</v>
      </c>
      <c r="AK343">
        <v>8</v>
      </c>
      <c r="AL343">
        <v>19</v>
      </c>
      <c r="AM343">
        <v>12</v>
      </c>
      <c r="AN343">
        <v>6</v>
      </c>
      <c r="AO343">
        <v>16</v>
      </c>
      <c r="AT343">
        <f t="shared" si="42"/>
        <v>250</v>
      </c>
    </row>
    <row r="344" spans="1:46" x14ac:dyDescent="0.25">
      <c r="A344">
        <v>35</v>
      </c>
      <c r="B344" t="s">
        <v>375</v>
      </c>
      <c r="E344" t="s">
        <v>372</v>
      </c>
      <c r="K344">
        <f>Scores_and_Fixtures[[#This Row],[Wk]]</f>
        <v>35</v>
      </c>
      <c r="L344" t="str">
        <f>Scores_and_Fixtures[[#This Row],[Home]]</f>
        <v>Monza</v>
      </c>
      <c r="M344">
        <f ca="1">IF(ISBLANK(Scores_and_Fixtures[[#This Row],[Home Score]])=FALSE,Scores_and_Fixtures[[#This Row],[Home Score]],_xlfn.BINOM.INV(10000,(VLOOKUP(L344,$AQ$3:$AS$22,2,FALSE)*VLOOKUP(O344,$AQ$3:$AS$22,3,FALSE)*($AS$1/2))/10000,RAND()))</f>
        <v>2</v>
      </c>
      <c r="N344">
        <f ca="1">IF(ISBLANK(Scores_and_Fixtures[[#This Row],[Away Score]])=FALSE,Scores_and_Fixtures[[#This Row],[Away Score]],_xlfn.BINOM.INV(10000,(VLOOKUP(O344,$AQ$3:$AS$22,2,FALSE)*VLOOKUP(L344,$AQ$3:$AS$22,3,FALSE)*($AS$1/2))/10000,RAND()))</f>
        <v>2</v>
      </c>
      <c r="O344" t="str">
        <f>Scores_and_Fixtures[[#This Row],[Away]]</f>
        <v>Lazio</v>
      </c>
      <c r="U344">
        <v>252</v>
      </c>
      <c r="V344">
        <v>11</v>
      </c>
      <c r="W344">
        <v>5</v>
      </c>
      <c r="X344">
        <v>17</v>
      </c>
      <c r="Y344">
        <v>20</v>
      </c>
      <c r="Z344">
        <v>6</v>
      </c>
      <c r="AA344">
        <v>14</v>
      </c>
      <c r="AB344">
        <v>15</v>
      </c>
      <c r="AC344">
        <v>16</v>
      </c>
      <c r="AD344">
        <v>1</v>
      </c>
      <c r="AE344">
        <v>3</v>
      </c>
      <c r="AF344">
        <v>13</v>
      </c>
      <c r="AG344">
        <v>12</v>
      </c>
      <c r="AH344">
        <v>2</v>
      </c>
      <c r="AI344">
        <v>10</v>
      </c>
      <c r="AJ344">
        <v>4</v>
      </c>
      <c r="AK344">
        <v>9</v>
      </c>
      <c r="AL344">
        <v>19</v>
      </c>
      <c r="AM344">
        <v>8</v>
      </c>
      <c r="AN344">
        <v>7</v>
      </c>
      <c r="AO344">
        <v>18</v>
      </c>
      <c r="AT344">
        <f t="shared" si="42"/>
        <v>251</v>
      </c>
    </row>
    <row r="345" spans="1:46" x14ac:dyDescent="0.25">
      <c r="A345">
        <v>35</v>
      </c>
      <c r="B345" t="s">
        <v>378</v>
      </c>
      <c r="E345" t="s">
        <v>362</v>
      </c>
      <c r="K345">
        <f>Scores_and_Fixtures[[#This Row],[Wk]]</f>
        <v>35</v>
      </c>
      <c r="L345" t="str">
        <f>Scores_and_Fixtures[[#This Row],[Home]]</f>
        <v>Salernitana</v>
      </c>
      <c r="M345">
        <f ca="1">IF(ISBLANK(Scores_and_Fixtures[[#This Row],[Home Score]])=FALSE,Scores_and_Fixtures[[#This Row],[Home Score]],_xlfn.BINOM.INV(10000,(VLOOKUP(L345,$AQ$3:$AS$22,2,FALSE)*VLOOKUP(O345,$AQ$3:$AS$22,3,FALSE)*($AS$1/2))/10000,RAND()))</f>
        <v>1</v>
      </c>
      <c r="N345">
        <f ca="1">IF(ISBLANK(Scores_and_Fixtures[[#This Row],[Away Score]])=FALSE,Scores_and_Fixtures[[#This Row],[Away Score]],_xlfn.BINOM.INV(10000,(VLOOKUP(O345,$AQ$3:$AS$22,2,FALSE)*VLOOKUP(L345,$AQ$3:$AS$22,3,FALSE)*($AS$1/2))/10000,RAND()))</f>
        <v>5</v>
      </c>
      <c r="O345" t="str">
        <f>Scores_and_Fixtures[[#This Row],[Away]]</f>
        <v>Atalanta</v>
      </c>
      <c r="U345">
        <v>253</v>
      </c>
      <c r="V345">
        <v>9</v>
      </c>
      <c r="W345">
        <v>4</v>
      </c>
      <c r="X345">
        <v>17</v>
      </c>
      <c r="Y345">
        <v>19</v>
      </c>
      <c r="Z345">
        <v>2</v>
      </c>
      <c r="AA345">
        <v>13</v>
      </c>
      <c r="AB345">
        <v>15</v>
      </c>
      <c r="AC345">
        <v>16</v>
      </c>
      <c r="AD345">
        <v>1</v>
      </c>
      <c r="AE345">
        <v>3</v>
      </c>
      <c r="AF345">
        <v>12</v>
      </c>
      <c r="AG345">
        <v>11</v>
      </c>
      <c r="AH345">
        <v>5</v>
      </c>
      <c r="AI345">
        <v>10</v>
      </c>
      <c r="AJ345">
        <v>7</v>
      </c>
      <c r="AK345">
        <v>6</v>
      </c>
      <c r="AL345">
        <v>20</v>
      </c>
      <c r="AM345">
        <v>14</v>
      </c>
      <c r="AN345">
        <v>8</v>
      </c>
      <c r="AO345">
        <v>18</v>
      </c>
      <c r="AT345">
        <f t="shared" si="42"/>
        <v>252</v>
      </c>
    </row>
    <row r="346" spans="1:46" x14ac:dyDescent="0.25">
      <c r="A346">
        <v>35</v>
      </c>
      <c r="B346" t="s">
        <v>365</v>
      </c>
      <c r="E346" t="s">
        <v>367</v>
      </c>
      <c r="K346">
        <f>Scores_and_Fixtures[[#This Row],[Wk]]</f>
        <v>35</v>
      </c>
      <c r="L346" t="str">
        <f>Scores_and_Fixtures[[#This Row],[Home]]</f>
        <v>Empoli</v>
      </c>
      <c r="M346">
        <f ca="1">IF(ISBLANK(Scores_and_Fixtures[[#This Row],[Home Score]])=FALSE,Scores_and_Fixtures[[#This Row],[Home Score]],_xlfn.BINOM.INV(10000,(VLOOKUP(L346,$AQ$3:$AS$22,2,FALSE)*VLOOKUP(O346,$AQ$3:$AS$22,3,FALSE)*($AS$1/2))/10000,RAND()))</f>
        <v>0</v>
      </c>
      <c r="N346">
        <f ca="1">IF(ISBLANK(Scores_and_Fixtures[[#This Row],[Away Score]])=FALSE,Scores_and_Fixtures[[#This Row],[Away Score]],_xlfn.BINOM.INV(10000,(VLOOKUP(O346,$AQ$3:$AS$22,2,FALSE)*VLOOKUP(L346,$AQ$3:$AS$22,3,FALSE)*($AS$1/2))/10000,RAND()))</f>
        <v>2</v>
      </c>
      <c r="O346" t="str">
        <f>Scores_and_Fixtures[[#This Row],[Away]]</f>
        <v>Frosinone</v>
      </c>
      <c r="U346">
        <v>254</v>
      </c>
      <c r="V346">
        <v>8</v>
      </c>
      <c r="W346">
        <v>5</v>
      </c>
      <c r="X346">
        <v>17</v>
      </c>
      <c r="Y346">
        <v>19</v>
      </c>
      <c r="Z346">
        <v>3</v>
      </c>
      <c r="AA346">
        <v>15</v>
      </c>
      <c r="AB346">
        <v>14</v>
      </c>
      <c r="AC346">
        <v>16</v>
      </c>
      <c r="AD346">
        <v>1</v>
      </c>
      <c r="AE346">
        <v>2</v>
      </c>
      <c r="AF346">
        <v>10</v>
      </c>
      <c r="AG346">
        <v>12</v>
      </c>
      <c r="AH346">
        <v>4</v>
      </c>
      <c r="AI346">
        <v>9</v>
      </c>
      <c r="AJ346">
        <v>7</v>
      </c>
      <c r="AK346">
        <v>6</v>
      </c>
      <c r="AL346">
        <v>18</v>
      </c>
      <c r="AM346">
        <v>13</v>
      </c>
      <c r="AN346">
        <v>11</v>
      </c>
      <c r="AO346">
        <v>20</v>
      </c>
      <c r="AT346">
        <f t="shared" si="42"/>
        <v>253</v>
      </c>
    </row>
    <row r="347" spans="1:46" x14ac:dyDescent="0.25">
      <c r="A347">
        <v>35</v>
      </c>
      <c r="B347" t="s">
        <v>374</v>
      </c>
      <c r="E347" t="s">
        <v>368</v>
      </c>
      <c r="K347">
        <f>Scores_and_Fixtures[[#This Row],[Wk]]</f>
        <v>35</v>
      </c>
      <c r="L347" t="str">
        <f>Scores_and_Fixtures[[#This Row],[Home]]</f>
        <v>Milan</v>
      </c>
      <c r="M347">
        <f ca="1">IF(ISBLANK(Scores_and_Fixtures[[#This Row],[Home Score]])=FALSE,Scores_and_Fixtures[[#This Row],[Home Score]],_xlfn.BINOM.INV(10000,(VLOOKUP(L347,$AQ$3:$AS$22,2,FALSE)*VLOOKUP(O347,$AQ$3:$AS$22,3,FALSE)*($AS$1/2))/10000,RAND()))</f>
        <v>3</v>
      </c>
      <c r="N347">
        <f ca="1">IF(ISBLANK(Scores_and_Fixtures[[#This Row],[Away Score]])=FALSE,Scores_and_Fixtures[[#This Row],[Away Score]],_xlfn.BINOM.INV(10000,(VLOOKUP(O347,$AQ$3:$AS$22,2,FALSE)*VLOOKUP(L347,$AQ$3:$AS$22,3,FALSE)*($AS$1/2))/10000,RAND()))</f>
        <v>0</v>
      </c>
      <c r="O347" t="str">
        <f>Scores_and_Fixtures[[#This Row],[Away]]</f>
        <v>Genoa</v>
      </c>
      <c r="U347">
        <v>255</v>
      </c>
      <c r="V347">
        <v>8</v>
      </c>
      <c r="W347">
        <v>6</v>
      </c>
      <c r="X347">
        <v>17</v>
      </c>
      <c r="Y347">
        <v>19</v>
      </c>
      <c r="Z347">
        <v>4</v>
      </c>
      <c r="AA347">
        <v>15</v>
      </c>
      <c r="AB347">
        <v>12</v>
      </c>
      <c r="AC347">
        <v>16</v>
      </c>
      <c r="AD347">
        <v>1</v>
      </c>
      <c r="AE347">
        <v>2</v>
      </c>
      <c r="AF347">
        <v>11</v>
      </c>
      <c r="AG347">
        <v>9</v>
      </c>
      <c r="AH347">
        <v>3</v>
      </c>
      <c r="AI347">
        <v>13</v>
      </c>
      <c r="AJ347">
        <v>5</v>
      </c>
      <c r="AK347">
        <v>7</v>
      </c>
      <c r="AL347">
        <v>20</v>
      </c>
      <c r="AM347">
        <v>14</v>
      </c>
      <c r="AN347">
        <v>10</v>
      </c>
      <c r="AO347">
        <v>18</v>
      </c>
      <c r="AT347">
        <f t="shared" si="42"/>
        <v>254</v>
      </c>
    </row>
    <row r="348" spans="1:46" x14ac:dyDescent="0.25">
      <c r="A348">
        <v>35</v>
      </c>
      <c r="B348" t="s">
        <v>380</v>
      </c>
      <c r="E348" t="s">
        <v>363</v>
      </c>
      <c r="K348">
        <f>Scores_and_Fixtures[[#This Row],[Wk]]</f>
        <v>35</v>
      </c>
      <c r="L348" t="str">
        <f>Scores_and_Fixtures[[#This Row],[Home]]</f>
        <v>Torino</v>
      </c>
      <c r="M348">
        <f ca="1">IF(ISBLANK(Scores_and_Fixtures[[#This Row],[Home Score]])=FALSE,Scores_and_Fixtures[[#This Row],[Home Score]],_xlfn.BINOM.INV(10000,(VLOOKUP(L348,$AQ$3:$AS$22,2,FALSE)*VLOOKUP(O348,$AQ$3:$AS$22,3,FALSE)*($AS$1/2))/10000,RAND()))</f>
        <v>0</v>
      </c>
      <c r="N348">
        <f ca="1">IF(ISBLANK(Scores_and_Fixtures[[#This Row],[Away Score]])=FALSE,Scores_and_Fixtures[[#This Row],[Away Score]],_xlfn.BINOM.INV(10000,(VLOOKUP(O348,$AQ$3:$AS$22,2,FALSE)*VLOOKUP(L348,$AQ$3:$AS$22,3,FALSE)*($AS$1/2))/10000,RAND()))</f>
        <v>2</v>
      </c>
      <c r="O348" t="str">
        <f>Scores_and_Fixtures[[#This Row],[Away]]</f>
        <v>Bologna</v>
      </c>
      <c r="U348">
        <v>256</v>
      </c>
      <c r="V348">
        <v>10</v>
      </c>
      <c r="W348">
        <v>4</v>
      </c>
      <c r="X348">
        <v>17</v>
      </c>
      <c r="Y348">
        <v>20</v>
      </c>
      <c r="Z348">
        <v>6</v>
      </c>
      <c r="AA348">
        <v>9</v>
      </c>
      <c r="AB348">
        <v>15</v>
      </c>
      <c r="AC348">
        <v>16</v>
      </c>
      <c r="AD348">
        <v>1</v>
      </c>
      <c r="AE348">
        <v>3</v>
      </c>
      <c r="AF348">
        <v>13</v>
      </c>
      <c r="AG348">
        <v>12</v>
      </c>
      <c r="AH348">
        <v>2</v>
      </c>
      <c r="AI348">
        <v>8</v>
      </c>
      <c r="AJ348">
        <v>5</v>
      </c>
      <c r="AK348">
        <v>7</v>
      </c>
      <c r="AL348">
        <v>19</v>
      </c>
      <c r="AM348">
        <v>14</v>
      </c>
      <c r="AN348">
        <v>11</v>
      </c>
      <c r="AO348">
        <v>18</v>
      </c>
      <c r="AT348">
        <f t="shared" si="42"/>
        <v>255</v>
      </c>
    </row>
    <row r="349" spans="1:46" x14ac:dyDescent="0.25">
      <c r="A349">
        <v>35</v>
      </c>
      <c r="B349" t="s">
        <v>379</v>
      </c>
      <c r="E349" t="s">
        <v>370</v>
      </c>
      <c r="K349">
        <f>Scores_and_Fixtures[[#This Row],[Wk]]</f>
        <v>35</v>
      </c>
      <c r="L349" t="str">
        <f>Scores_and_Fixtures[[#This Row],[Home]]</f>
        <v>Sassuolo</v>
      </c>
      <c r="M349">
        <f ca="1">IF(ISBLANK(Scores_and_Fixtures[[#This Row],[Home Score]])=FALSE,Scores_and_Fixtures[[#This Row],[Home Score]],_xlfn.BINOM.INV(10000,(VLOOKUP(L349,$AQ$3:$AS$22,2,FALSE)*VLOOKUP(O349,$AQ$3:$AS$22,3,FALSE)*($AS$1/2))/10000,RAND()))</f>
        <v>0</v>
      </c>
      <c r="N349">
        <f ca="1">IF(ISBLANK(Scores_and_Fixtures[[#This Row],[Away Score]])=FALSE,Scores_and_Fixtures[[#This Row],[Away Score]],_xlfn.BINOM.INV(10000,(VLOOKUP(O349,$AQ$3:$AS$22,2,FALSE)*VLOOKUP(L349,$AQ$3:$AS$22,3,FALSE)*($AS$1/2))/10000,RAND()))</f>
        <v>3</v>
      </c>
      <c r="O349" t="str">
        <f>Scores_and_Fixtures[[#This Row],[Away]]</f>
        <v>Inter</v>
      </c>
      <c r="U349">
        <v>257</v>
      </c>
      <c r="V349">
        <v>7</v>
      </c>
      <c r="W349">
        <v>4</v>
      </c>
      <c r="X349">
        <v>17</v>
      </c>
      <c r="Y349">
        <v>18</v>
      </c>
      <c r="Z349">
        <v>5</v>
      </c>
      <c r="AA349">
        <v>12</v>
      </c>
      <c r="AB349">
        <v>14</v>
      </c>
      <c r="AC349">
        <v>16</v>
      </c>
      <c r="AD349">
        <v>1</v>
      </c>
      <c r="AE349">
        <v>2</v>
      </c>
      <c r="AF349">
        <v>11</v>
      </c>
      <c r="AG349">
        <v>9</v>
      </c>
      <c r="AH349">
        <v>3</v>
      </c>
      <c r="AI349">
        <v>10</v>
      </c>
      <c r="AJ349">
        <v>6</v>
      </c>
      <c r="AK349">
        <v>8</v>
      </c>
      <c r="AL349">
        <v>20</v>
      </c>
      <c r="AM349">
        <v>15</v>
      </c>
      <c r="AN349">
        <v>13</v>
      </c>
      <c r="AO349">
        <v>19</v>
      </c>
      <c r="AT349">
        <f t="shared" si="42"/>
        <v>256</v>
      </c>
    </row>
    <row r="350" spans="1:46" x14ac:dyDescent="0.25">
      <c r="A350">
        <v>35</v>
      </c>
      <c r="B350" t="s">
        <v>377</v>
      </c>
      <c r="E350" t="s">
        <v>371</v>
      </c>
      <c r="K350">
        <f>Scores_and_Fixtures[[#This Row],[Wk]]</f>
        <v>35</v>
      </c>
      <c r="L350" t="str">
        <f>Scores_and_Fixtures[[#This Row],[Home]]</f>
        <v>Roma</v>
      </c>
      <c r="M350">
        <f ca="1">IF(ISBLANK(Scores_and_Fixtures[[#This Row],[Home Score]])=FALSE,Scores_and_Fixtures[[#This Row],[Home Score]],_xlfn.BINOM.INV(10000,(VLOOKUP(L350,$AQ$3:$AS$22,2,FALSE)*VLOOKUP(O350,$AQ$3:$AS$22,3,FALSE)*($AS$1/2))/10000,RAND()))</f>
        <v>1</v>
      </c>
      <c r="N350">
        <f ca="1">IF(ISBLANK(Scores_and_Fixtures[[#This Row],[Away Score]])=FALSE,Scores_and_Fixtures[[#This Row],[Away Score]],_xlfn.BINOM.INV(10000,(VLOOKUP(O350,$AQ$3:$AS$22,2,FALSE)*VLOOKUP(L350,$AQ$3:$AS$22,3,FALSE)*($AS$1/2))/10000,RAND()))</f>
        <v>1</v>
      </c>
      <c r="O350" t="str">
        <f>Scores_and_Fixtures[[#This Row],[Away]]</f>
        <v>Juventus</v>
      </c>
      <c r="U350">
        <v>258</v>
      </c>
      <c r="V350">
        <v>10</v>
      </c>
      <c r="W350">
        <v>3</v>
      </c>
      <c r="X350">
        <v>17</v>
      </c>
      <c r="Y350">
        <v>20</v>
      </c>
      <c r="Z350">
        <v>5</v>
      </c>
      <c r="AA350">
        <v>16</v>
      </c>
      <c r="AB350">
        <v>15</v>
      </c>
      <c r="AC350">
        <v>14</v>
      </c>
      <c r="AD350">
        <v>1</v>
      </c>
      <c r="AE350">
        <v>2</v>
      </c>
      <c r="AF350">
        <v>8</v>
      </c>
      <c r="AG350">
        <v>11</v>
      </c>
      <c r="AH350">
        <v>4</v>
      </c>
      <c r="AI350">
        <v>7</v>
      </c>
      <c r="AJ350">
        <v>6</v>
      </c>
      <c r="AK350">
        <v>9</v>
      </c>
      <c r="AL350">
        <v>18</v>
      </c>
      <c r="AM350">
        <v>13</v>
      </c>
      <c r="AN350">
        <v>12</v>
      </c>
      <c r="AO350">
        <v>19</v>
      </c>
      <c r="AT350">
        <f t="shared" ref="AT350:AT413" si="43">U349</f>
        <v>257</v>
      </c>
    </row>
    <row r="351" spans="1:46" x14ac:dyDescent="0.25">
      <c r="A351">
        <v>35</v>
      </c>
      <c r="B351" t="s">
        <v>369</v>
      </c>
      <c r="E351" t="s">
        <v>366</v>
      </c>
      <c r="K351">
        <f>Scores_and_Fixtures[[#This Row],[Wk]]</f>
        <v>35</v>
      </c>
      <c r="L351" t="str">
        <f>Scores_and_Fixtures[[#This Row],[Home]]</f>
        <v>Hellas Verona</v>
      </c>
      <c r="M351">
        <f ca="1">IF(ISBLANK(Scores_and_Fixtures[[#This Row],[Home Score]])=FALSE,Scores_and_Fixtures[[#This Row],[Home Score]],_xlfn.BINOM.INV(10000,(VLOOKUP(L351,$AQ$3:$AS$22,2,FALSE)*VLOOKUP(O351,$AQ$3:$AS$22,3,FALSE)*($AS$1/2))/10000,RAND()))</f>
        <v>3</v>
      </c>
      <c r="N351">
        <f ca="1">IF(ISBLANK(Scores_and_Fixtures[[#This Row],[Away Score]])=FALSE,Scores_and_Fixtures[[#This Row],[Away Score]],_xlfn.BINOM.INV(10000,(VLOOKUP(O351,$AQ$3:$AS$22,2,FALSE)*VLOOKUP(L351,$AQ$3:$AS$22,3,FALSE)*($AS$1/2))/10000,RAND()))</f>
        <v>4</v>
      </c>
      <c r="O351" t="str">
        <f>Scores_and_Fixtures[[#This Row],[Away]]</f>
        <v>Fiorentina</v>
      </c>
      <c r="U351">
        <v>259</v>
      </c>
      <c r="V351">
        <v>8</v>
      </c>
      <c r="W351">
        <v>6</v>
      </c>
      <c r="X351">
        <v>16</v>
      </c>
      <c r="Y351">
        <v>19</v>
      </c>
      <c r="Z351">
        <v>5</v>
      </c>
      <c r="AA351">
        <v>12</v>
      </c>
      <c r="AB351">
        <v>14</v>
      </c>
      <c r="AC351">
        <v>17</v>
      </c>
      <c r="AD351">
        <v>1</v>
      </c>
      <c r="AE351">
        <v>3</v>
      </c>
      <c r="AF351">
        <v>13</v>
      </c>
      <c r="AG351">
        <v>9</v>
      </c>
      <c r="AH351">
        <v>2</v>
      </c>
      <c r="AI351">
        <v>7</v>
      </c>
      <c r="AJ351">
        <v>4</v>
      </c>
      <c r="AK351">
        <v>10</v>
      </c>
      <c r="AL351">
        <v>20</v>
      </c>
      <c r="AM351">
        <v>15</v>
      </c>
      <c r="AN351">
        <v>11</v>
      </c>
      <c r="AO351">
        <v>18</v>
      </c>
      <c r="AT351">
        <f t="shared" si="43"/>
        <v>258</v>
      </c>
    </row>
    <row r="352" spans="1:46" x14ac:dyDescent="0.25">
      <c r="A352">
        <v>36</v>
      </c>
      <c r="B352" t="s">
        <v>366</v>
      </c>
      <c r="E352" t="s">
        <v>375</v>
      </c>
      <c r="K352">
        <f>Scores_and_Fixtures[[#This Row],[Wk]]</f>
        <v>36</v>
      </c>
      <c r="L352" t="str">
        <f>Scores_and_Fixtures[[#This Row],[Home]]</f>
        <v>Fiorentina</v>
      </c>
      <c r="M352">
        <f ca="1">IF(ISBLANK(Scores_and_Fixtures[[#This Row],[Home Score]])=FALSE,Scores_and_Fixtures[[#This Row],[Home Score]],_xlfn.BINOM.INV(10000,(VLOOKUP(L352,$AQ$3:$AS$22,2,FALSE)*VLOOKUP(O352,$AQ$3:$AS$22,3,FALSE)*($AS$1/2))/10000,RAND()))</f>
        <v>1</v>
      </c>
      <c r="N352">
        <f ca="1">IF(ISBLANK(Scores_and_Fixtures[[#This Row],[Away Score]])=FALSE,Scores_and_Fixtures[[#This Row],[Away Score]],_xlfn.BINOM.INV(10000,(VLOOKUP(O352,$AQ$3:$AS$22,2,FALSE)*VLOOKUP(L352,$AQ$3:$AS$22,3,FALSE)*($AS$1/2))/10000,RAND()))</f>
        <v>0</v>
      </c>
      <c r="O352" t="str">
        <f>Scores_and_Fixtures[[#This Row],[Away]]</f>
        <v>Monza</v>
      </c>
      <c r="U352">
        <v>260</v>
      </c>
      <c r="V352">
        <v>9</v>
      </c>
      <c r="W352">
        <v>4</v>
      </c>
      <c r="X352">
        <v>17</v>
      </c>
      <c r="Y352">
        <v>19</v>
      </c>
      <c r="Z352">
        <v>5</v>
      </c>
      <c r="AA352">
        <v>14</v>
      </c>
      <c r="AB352">
        <v>11</v>
      </c>
      <c r="AC352">
        <v>16</v>
      </c>
      <c r="AD352">
        <v>1</v>
      </c>
      <c r="AE352">
        <v>2</v>
      </c>
      <c r="AF352">
        <v>13</v>
      </c>
      <c r="AG352">
        <v>7</v>
      </c>
      <c r="AH352">
        <v>3</v>
      </c>
      <c r="AI352">
        <v>10</v>
      </c>
      <c r="AJ352">
        <v>8</v>
      </c>
      <c r="AK352">
        <v>6</v>
      </c>
      <c r="AL352">
        <v>20</v>
      </c>
      <c r="AM352">
        <v>12</v>
      </c>
      <c r="AN352">
        <v>15</v>
      </c>
      <c r="AO352">
        <v>18</v>
      </c>
      <c r="AT352">
        <f t="shared" si="43"/>
        <v>259</v>
      </c>
    </row>
    <row r="353" spans="1:46" x14ac:dyDescent="0.25">
      <c r="A353">
        <v>36</v>
      </c>
      <c r="B353" t="s">
        <v>368</v>
      </c>
      <c r="E353" t="s">
        <v>379</v>
      </c>
      <c r="K353">
        <f>Scores_and_Fixtures[[#This Row],[Wk]]</f>
        <v>36</v>
      </c>
      <c r="L353" t="str">
        <f>Scores_and_Fixtures[[#This Row],[Home]]</f>
        <v>Genoa</v>
      </c>
      <c r="M353">
        <f ca="1">IF(ISBLANK(Scores_and_Fixtures[[#This Row],[Home Score]])=FALSE,Scores_and_Fixtures[[#This Row],[Home Score]],_xlfn.BINOM.INV(10000,(VLOOKUP(L353,$AQ$3:$AS$22,2,FALSE)*VLOOKUP(O353,$AQ$3:$AS$22,3,FALSE)*($AS$1/2))/10000,RAND()))</f>
        <v>1</v>
      </c>
      <c r="N353">
        <f ca="1">IF(ISBLANK(Scores_and_Fixtures[[#This Row],[Away Score]])=FALSE,Scores_and_Fixtures[[#This Row],[Away Score]],_xlfn.BINOM.INV(10000,(VLOOKUP(O353,$AQ$3:$AS$22,2,FALSE)*VLOOKUP(L353,$AQ$3:$AS$22,3,FALSE)*($AS$1/2))/10000,RAND()))</f>
        <v>3</v>
      </c>
      <c r="O353" t="str">
        <f>Scores_and_Fixtures[[#This Row],[Away]]</f>
        <v>Sassuolo</v>
      </c>
      <c r="U353">
        <v>261</v>
      </c>
      <c r="V353">
        <v>6</v>
      </c>
      <c r="W353">
        <v>8</v>
      </c>
      <c r="X353">
        <v>16</v>
      </c>
      <c r="Y353">
        <v>20</v>
      </c>
      <c r="Z353">
        <v>4</v>
      </c>
      <c r="AA353">
        <v>12</v>
      </c>
      <c r="AB353">
        <v>15</v>
      </c>
      <c r="AC353">
        <v>17</v>
      </c>
      <c r="AD353">
        <v>1</v>
      </c>
      <c r="AE353">
        <v>2</v>
      </c>
      <c r="AF353">
        <v>13</v>
      </c>
      <c r="AG353">
        <v>10</v>
      </c>
      <c r="AH353">
        <v>3</v>
      </c>
      <c r="AI353">
        <v>11</v>
      </c>
      <c r="AJ353">
        <v>7</v>
      </c>
      <c r="AK353">
        <v>5</v>
      </c>
      <c r="AL353">
        <v>19</v>
      </c>
      <c r="AM353">
        <v>14</v>
      </c>
      <c r="AN353">
        <v>9</v>
      </c>
      <c r="AO353">
        <v>18</v>
      </c>
      <c r="AT353">
        <f t="shared" si="43"/>
        <v>260</v>
      </c>
    </row>
    <row r="354" spans="1:46" x14ac:dyDescent="0.25">
      <c r="A354">
        <v>36</v>
      </c>
      <c r="B354" t="s">
        <v>373</v>
      </c>
      <c r="E354" t="s">
        <v>381</v>
      </c>
      <c r="K354">
        <f>Scores_and_Fixtures[[#This Row],[Wk]]</f>
        <v>36</v>
      </c>
      <c r="L354" t="str">
        <f>Scores_and_Fixtures[[#This Row],[Home]]</f>
        <v>Lecce</v>
      </c>
      <c r="M354">
        <f ca="1">IF(ISBLANK(Scores_and_Fixtures[[#This Row],[Home Score]])=FALSE,Scores_and_Fixtures[[#This Row],[Home Score]],_xlfn.BINOM.INV(10000,(VLOOKUP(L354,$AQ$3:$AS$22,2,FALSE)*VLOOKUP(O354,$AQ$3:$AS$22,3,FALSE)*($AS$1/2))/10000,RAND()))</f>
        <v>6</v>
      </c>
      <c r="N354">
        <f ca="1">IF(ISBLANK(Scores_and_Fixtures[[#This Row],[Away Score]])=FALSE,Scores_and_Fixtures[[#This Row],[Away Score]],_xlfn.BINOM.INV(10000,(VLOOKUP(O354,$AQ$3:$AS$22,2,FALSE)*VLOOKUP(L354,$AQ$3:$AS$22,3,FALSE)*($AS$1/2))/10000,RAND()))</f>
        <v>0</v>
      </c>
      <c r="O354" t="str">
        <f>Scores_and_Fixtures[[#This Row],[Away]]</f>
        <v>Udinese</v>
      </c>
      <c r="U354">
        <v>262</v>
      </c>
      <c r="V354">
        <v>7</v>
      </c>
      <c r="W354">
        <v>3</v>
      </c>
      <c r="X354">
        <v>17</v>
      </c>
      <c r="Y354">
        <v>20</v>
      </c>
      <c r="Z354">
        <v>5</v>
      </c>
      <c r="AA354">
        <v>13</v>
      </c>
      <c r="AB354">
        <v>15</v>
      </c>
      <c r="AC354">
        <v>16</v>
      </c>
      <c r="AD354">
        <v>1</v>
      </c>
      <c r="AE354">
        <v>2</v>
      </c>
      <c r="AF354">
        <v>9</v>
      </c>
      <c r="AG354">
        <v>14</v>
      </c>
      <c r="AH354">
        <v>4</v>
      </c>
      <c r="AI354">
        <v>12</v>
      </c>
      <c r="AJ354">
        <v>6</v>
      </c>
      <c r="AK354">
        <v>8</v>
      </c>
      <c r="AL354">
        <v>19</v>
      </c>
      <c r="AM354">
        <v>11</v>
      </c>
      <c r="AN354">
        <v>10</v>
      </c>
      <c r="AO354">
        <v>18</v>
      </c>
      <c r="AT354">
        <f t="shared" si="43"/>
        <v>261</v>
      </c>
    </row>
    <row r="355" spans="1:46" x14ac:dyDescent="0.25">
      <c r="A355">
        <v>36</v>
      </c>
      <c r="B355" t="s">
        <v>367</v>
      </c>
      <c r="E355" t="s">
        <v>370</v>
      </c>
      <c r="K355">
        <f>Scores_and_Fixtures[[#This Row],[Wk]]</f>
        <v>36</v>
      </c>
      <c r="L355" t="str">
        <f>Scores_and_Fixtures[[#This Row],[Home]]</f>
        <v>Frosinone</v>
      </c>
      <c r="M355">
        <f ca="1">IF(ISBLANK(Scores_and_Fixtures[[#This Row],[Home Score]])=FALSE,Scores_and_Fixtures[[#This Row],[Home Score]],_xlfn.BINOM.INV(10000,(VLOOKUP(L355,$AQ$3:$AS$22,2,FALSE)*VLOOKUP(O355,$AQ$3:$AS$22,3,FALSE)*($AS$1/2))/10000,RAND()))</f>
        <v>0</v>
      </c>
      <c r="N355">
        <f ca="1">IF(ISBLANK(Scores_and_Fixtures[[#This Row],[Away Score]])=FALSE,Scores_and_Fixtures[[#This Row],[Away Score]],_xlfn.BINOM.INV(10000,(VLOOKUP(O355,$AQ$3:$AS$22,2,FALSE)*VLOOKUP(L355,$AQ$3:$AS$22,3,FALSE)*($AS$1/2))/10000,RAND()))</f>
        <v>5</v>
      </c>
      <c r="O355" t="str">
        <f>Scores_and_Fixtures[[#This Row],[Away]]</f>
        <v>Inter</v>
      </c>
      <c r="U355">
        <v>263</v>
      </c>
      <c r="V355">
        <v>8</v>
      </c>
      <c r="W355">
        <v>6</v>
      </c>
      <c r="X355">
        <v>14</v>
      </c>
      <c r="Y355">
        <v>20</v>
      </c>
      <c r="Z355">
        <v>7</v>
      </c>
      <c r="AA355">
        <v>13</v>
      </c>
      <c r="AB355">
        <v>16</v>
      </c>
      <c r="AC355">
        <v>17</v>
      </c>
      <c r="AD355">
        <v>1</v>
      </c>
      <c r="AE355">
        <v>2</v>
      </c>
      <c r="AF355">
        <v>9</v>
      </c>
      <c r="AG355">
        <v>12</v>
      </c>
      <c r="AH355">
        <v>3</v>
      </c>
      <c r="AI355">
        <v>10</v>
      </c>
      <c r="AJ355">
        <v>4</v>
      </c>
      <c r="AK355">
        <v>5</v>
      </c>
      <c r="AL355">
        <v>19</v>
      </c>
      <c r="AM355">
        <v>15</v>
      </c>
      <c r="AN355">
        <v>11</v>
      </c>
      <c r="AO355">
        <v>18</v>
      </c>
      <c r="AT355">
        <f t="shared" si="43"/>
        <v>262</v>
      </c>
    </row>
    <row r="356" spans="1:46" x14ac:dyDescent="0.25">
      <c r="A356">
        <v>36</v>
      </c>
      <c r="B356" t="s">
        <v>371</v>
      </c>
      <c r="E356" t="s">
        <v>378</v>
      </c>
      <c r="K356">
        <f>Scores_and_Fixtures[[#This Row],[Wk]]</f>
        <v>36</v>
      </c>
      <c r="L356" t="str">
        <f>Scores_and_Fixtures[[#This Row],[Home]]</f>
        <v>Juventus</v>
      </c>
      <c r="M356">
        <f ca="1">IF(ISBLANK(Scores_and_Fixtures[[#This Row],[Home Score]])=FALSE,Scores_and_Fixtures[[#This Row],[Home Score]],_xlfn.BINOM.INV(10000,(VLOOKUP(L356,$AQ$3:$AS$22,2,FALSE)*VLOOKUP(O356,$AQ$3:$AS$22,3,FALSE)*($AS$1/2))/10000,RAND()))</f>
        <v>3</v>
      </c>
      <c r="N356">
        <f ca="1">IF(ISBLANK(Scores_and_Fixtures[[#This Row],[Away Score]])=FALSE,Scores_and_Fixtures[[#This Row],[Away Score]],_xlfn.BINOM.INV(10000,(VLOOKUP(O356,$AQ$3:$AS$22,2,FALSE)*VLOOKUP(L356,$AQ$3:$AS$22,3,FALSE)*($AS$1/2))/10000,RAND()))</f>
        <v>1</v>
      </c>
      <c r="O356" t="str">
        <f>Scores_and_Fixtures[[#This Row],[Away]]</f>
        <v>Salernitana</v>
      </c>
      <c r="U356">
        <v>264</v>
      </c>
      <c r="V356">
        <v>6</v>
      </c>
      <c r="W356">
        <v>4</v>
      </c>
      <c r="X356">
        <v>16</v>
      </c>
      <c r="Y356">
        <v>20</v>
      </c>
      <c r="Z356">
        <v>8</v>
      </c>
      <c r="AA356">
        <v>12</v>
      </c>
      <c r="AB356">
        <v>14</v>
      </c>
      <c r="AC356">
        <v>17</v>
      </c>
      <c r="AD356">
        <v>1</v>
      </c>
      <c r="AE356">
        <v>2</v>
      </c>
      <c r="AF356">
        <v>11</v>
      </c>
      <c r="AG356">
        <v>9</v>
      </c>
      <c r="AH356">
        <v>3</v>
      </c>
      <c r="AI356">
        <v>13</v>
      </c>
      <c r="AJ356">
        <v>5</v>
      </c>
      <c r="AK356">
        <v>7</v>
      </c>
      <c r="AL356">
        <v>19</v>
      </c>
      <c r="AM356">
        <v>15</v>
      </c>
      <c r="AN356">
        <v>10</v>
      </c>
      <c r="AO356">
        <v>18</v>
      </c>
      <c r="AT356">
        <f t="shared" si="43"/>
        <v>263</v>
      </c>
    </row>
    <row r="357" spans="1:46" x14ac:dyDescent="0.25">
      <c r="A357">
        <v>36</v>
      </c>
      <c r="B357" t="s">
        <v>362</v>
      </c>
      <c r="E357" t="s">
        <v>377</v>
      </c>
      <c r="K357">
        <f>Scores_and_Fixtures[[#This Row],[Wk]]</f>
        <v>36</v>
      </c>
      <c r="L357" t="str">
        <f>Scores_and_Fixtures[[#This Row],[Home]]</f>
        <v>Atalanta</v>
      </c>
      <c r="M357">
        <f ca="1">IF(ISBLANK(Scores_and_Fixtures[[#This Row],[Home Score]])=FALSE,Scores_and_Fixtures[[#This Row],[Home Score]],_xlfn.BINOM.INV(10000,(VLOOKUP(L357,$AQ$3:$AS$22,2,FALSE)*VLOOKUP(O357,$AQ$3:$AS$22,3,FALSE)*($AS$1/2))/10000,RAND()))</f>
        <v>0</v>
      </c>
      <c r="N357">
        <f ca="1">IF(ISBLANK(Scores_and_Fixtures[[#This Row],[Away Score]])=FALSE,Scores_and_Fixtures[[#This Row],[Away Score]],_xlfn.BINOM.INV(10000,(VLOOKUP(O357,$AQ$3:$AS$22,2,FALSE)*VLOOKUP(L357,$AQ$3:$AS$22,3,FALSE)*($AS$1/2))/10000,RAND()))</f>
        <v>1</v>
      </c>
      <c r="O357" t="str">
        <f>Scores_and_Fixtures[[#This Row],[Away]]</f>
        <v>Roma</v>
      </c>
      <c r="U357">
        <v>265</v>
      </c>
      <c r="V357">
        <v>8</v>
      </c>
      <c r="W357">
        <v>5</v>
      </c>
      <c r="X357">
        <v>16</v>
      </c>
      <c r="Y357">
        <v>18</v>
      </c>
      <c r="Z357">
        <v>4</v>
      </c>
      <c r="AA357">
        <v>14</v>
      </c>
      <c r="AB357">
        <v>12</v>
      </c>
      <c r="AC357">
        <v>17</v>
      </c>
      <c r="AD357">
        <v>1</v>
      </c>
      <c r="AE357">
        <v>3</v>
      </c>
      <c r="AF357">
        <v>11</v>
      </c>
      <c r="AG357">
        <v>10</v>
      </c>
      <c r="AH357">
        <v>2</v>
      </c>
      <c r="AI357">
        <v>13</v>
      </c>
      <c r="AJ357">
        <v>6</v>
      </c>
      <c r="AK357">
        <v>7</v>
      </c>
      <c r="AL357">
        <v>20</v>
      </c>
      <c r="AM357">
        <v>15</v>
      </c>
      <c r="AN357">
        <v>9</v>
      </c>
      <c r="AO357">
        <v>19</v>
      </c>
      <c r="AT357">
        <f t="shared" si="43"/>
        <v>264</v>
      </c>
    </row>
    <row r="358" spans="1:46" x14ac:dyDescent="0.25">
      <c r="A358">
        <v>36</v>
      </c>
      <c r="B358" t="s">
        <v>369</v>
      </c>
      <c r="E358" t="s">
        <v>380</v>
      </c>
      <c r="K358">
        <f>Scores_and_Fixtures[[#This Row],[Wk]]</f>
        <v>36</v>
      </c>
      <c r="L358" t="str">
        <f>Scores_and_Fixtures[[#This Row],[Home]]</f>
        <v>Hellas Verona</v>
      </c>
      <c r="M358">
        <f ca="1">IF(ISBLANK(Scores_and_Fixtures[[#This Row],[Home Score]])=FALSE,Scores_and_Fixtures[[#This Row],[Home Score]],_xlfn.BINOM.INV(10000,(VLOOKUP(L358,$AQ$3:$AS$22,2,FALSE)*VLOOKUP(O358,$AQ$3:$AS$22,3,FALSE)*($AS$1/2))/10000,RAND()))</f>
        <v>1</v>
      </c>
      <c r="N358">
        <f ca="1">IF(ISBLANK(Scores_and_Fixtures[[#This Row],[Away Score]])=FALSE,Scores_and_Fixtures[[#This Row],[Away Score]],_xlfn.BINOM.INV(10000,(VLOOKUP(O358,$AQ$3:$AS$22,2,FALSE)*VLOOKUP(L358,$AQ$3:$AS$22,3,FALSE)*($AS$1/2))/10000,RAND()))</f>
        <v>0</v>
      </c>
      <c r="O358" t="str">
        <f>Scores_and_Fixtures[[#This Row],[Away]]</f>
        <v>Torino</v>
      </c>
      <c r="U358">
        <v>266</v>
      </c>
      <c r="V358">
        <v>8</v>
      </c>
      <c r="W358">
        <v>5</v>
      </c>
      <c r="X358">
        <v>18</v>
      </c>
      <c r="Y358">
        <v>20</v>
      </c>
      <c r="Z358">
        <v>6</v>
      </c>
      <c r="AA358">
        <v>13</v>
      </c>
      <c r="AB358">
        <v>14</v>
      </c>
      <c r="AC358">
        <v>15</v>
      </c>
      <c r="AD358">
        <v>1</v>
      </c>
      <c r="AE358">
        <v>2</v>
      </c>
      <c r="AF358">
        <v>10</v>
      </c>
      <c r="AG358">
        <v>9</v>
      </c>
      <c r="AH358">
        <v>3</v>
      </c>
      <c r="AI358">
        <v>12</v>
      </c>
      <c r="AJ358">
        <v>4</v>
      </c>
      <c r="AK358">
        <v>7</v>
      </c>
      <c r="AL358">
        <v>19</v>
      </c>
      <c r="AM358">
        <v>17</v>
      </c>
      <c r="AN358">
        <v>11</v>
      </c>
      <c r="AO358">
        <v>16</v>
      </c>
      <c r="AT358">
        <f t="shared" si="43"/>
        <v>265</v>
      </c>
    </row>
    <row r="359" spans="1:46" x14ac:dyDescent="0.25">
      <c r="A359">
        <v>36</v>
      </c>
      <c r="B359" t="s">
        <v>374</v>
      </c>
      <c r="E359" t="s">
        <v>364</v>
      </c>
      <c r="K359">
        <f>Scores_and_Fixtures[[#This Row],[Wk]]</f>
        <v>36</v>
      </c>
      <c r="L359" t="str">
        <f>Scores_and_Fixtures[[#This Row],[Home]]</f>
        <v>Milan</v>
      </c>
      <c r="M359">
        <f ca="1">IF(ISBLANK(Scores_and_Fixtures[[#This Row],[Home Score]])=FALSE,Scores_and_Fixtures[[#This Row],[Home Score]],_xlfn.BINOM.INV(10000,(VLOOKUP(L359,$AQ$3:$AS$22,2,FALSE)*VLOOKUP(O359,$AQ$3:$AS$22,3,FALSE)*($AS$1/2))/10000,RAND()))</f>
        <v>4</v>
      </c>
      <c r="N359">
        <f ca="1">IF(ISBLANK(Scores_and_Fixtures[[#This Row],[Away Score]])=FALSE,Scores_and_Fixtures[[#This Row],[Away Score]],_xlfn.BINOM.INV(10000,(VLOOKUP(O359,$AQ$3:$AS$22,2,FALSE)*VLOOKUP(L359,$AQ$3:$AS$22,3,FALSE)*($AS$1/2))/10000,RAND()))</f>
        <v>0</v>
      </c>
      <c r="O359" t="str">
        <f>Scores_and_Fixtures[[#This Row],[Away]]</f>
        <v>Cagliari</v>
      </c>
      <c r="U359">
        <v>267</v>
      </c>
      <c r="V359">
        <v>2</v>
      </c>
      <c r="W359">
        <v>3</v>
      </c>
      <c r="X359">
        <v>17</v>
      </c>
      <c r="Y359">
        <v>20</v>
      </c>
      <c r="Z359">
        <v>6</v>
      </c>
      <c r="AA359">
        <v>14</v>
      </c>
      <c r="AB359">
        <v>12</v>
      </c>
      <c r="AC359">
        <v>19</v>
      </c>
      <c r="AD359">
        <v>1</v>
      </c>
      <c r="AE359">
        <v>5</v>
      </c>
      <c r="AF359">
        <v>13</v>
      </c>
      <c r="AG359">
        <v>11</v>
      </c>
      <c r="AH359">
        <v>8</v>
      </c>
      <c r="AI359">
        <v>9</v>
      </c>
      <c r="AJ359">
        <v>7</v>
      </c>
      <c r="AK359">
        <v>4</v>
      </c>
      <c r="AL359">
        <v>18</v>
      </c>
      <c r="AM359">
        <v>10</v>
      </c>
      <c r="AN359">
        <v>15</v>
      </c>
      <c r="AO359">
        <v>16</v>
      </c>
      <c r="AT359">
        <f t="shared" si="43"/>
        <v>266</v>
      </c>
    </row>
    <row r="360" spans="1:46" x14ac:dyDescent="0.25">
      <c r="A360">
        <v>36</v>
      </c>
      <c r="B360" t="s">
        <v>372</v>
      </c>
      <c r="E360" t="s">
        <v>365</v>
      </c>
      <c r="K360">
        <f>Scores_and_Fixtures[[#This Row],[Wk]]</f>
        <v>36</v>
      </c>
      <c r="L360" t="str">
        <f>Scores_and_Fixtures[[#This Row],[Home]]</f>
        <v>Lazio</v>
      </c>
      <c r="M360">
        <f ca="1">IF(ISBLANK(Scores_and_Fixtures[[#This Row],[Home Score]])=FALSE,Scores_and_Fixtures[[#This Row],[Home Score]],_xlfn.BINOM.INV(10000,(VLOOKUP(L360,$AQ$3:$AS$22,2,FALSE)*VLOOKUP(O360,$AQ$3:$AS$22,3,FALSE)*($AS$1/2))/10000,RAND()))</f>
        <v>1</v>
      </c>
      <c r="N360">
        <f ca="1">IF(ISBLANK(Scores_and_Fixtures[[#This Row],[Away Score]])=FALSE,Scores_and_Fixtures[[#This Row],[Away Score]],_xlfn.BINOM.INV(10000,(VLOOKUP(O360,$AQ$3:$AS$22,2,FALSE)*VLOOKUP(L360,$AQ$3:$AS$22,3,FALSE)*($AS$1/2))/10000,RAND()))</f>
        <v>0</v>
      </c>
      <c r="O360" t="str">
        <f>Scores_and_Fixtures[[#This Row],[Away]]</f>
        <v>Empoli</v>
      </c>
      <c r="U360">
        <v>268</v>
      </c>
      <c r="V360">
        <v>9</v>
      </c>
      <c r="W360">
        <v>4</v>
      </c>
      <c r="X360">
        <v>17</v>
      </c>
      <c r="Y360">
        <v>20</v>
      </c>
      <c r="Z360">
        <v>5</v>
      </c>
      <c r="AA360">
        <v>11</v>
      </c>
      <c r="AB360">
        <v>14</v>
      </c>
      <c r="AC360">
        <v>16</v>
      </c>
      <c r="AD360">
        <v>1</v>
      </c>
      <c r="AE360">
        <v>2</v>
      </c>
      <c r="AF360">
        <v>10</v>
      </c>
      <c r="AG360">
        <v>12</v>
      </c>
      <c r="AH360">
        <v>3</v>
      </c>
      <c r="AI360">
        <v>13</v>
      </c>
      <c r="AJ360">
        <v>6</v>
      </c>
      <c r="AK360">
        <v>8</v>
      </c>
      <c r="AL360">
        <v>19</v>
      </c>
      <c r="AM360">
        <v>15</v>
      </c>
      <c r="AN360">
        <v>7</v>
      </c>
      <c r="AO360">
        <v>18</v>
      </c>
      <c r="AT360">
        <f t="shared" si="43"/>
        <v>267</v>
      </c>
    </row>
    <row r="361" spans="1:46" x14ac:dyDescent="0.25">
      <c r="A361">
        <v>36</v>
      </c>
      <c r="B361" t="s">
        <v>376</v>
      </c>
      <c r="E361" t="s">
        <v>363</v>
      </c>
      <c r="K361">
        <f>Scores_and_Fixtures[[#This Row],[Wk]]</f>
        <v>36</v>
      </c>
      <c r="L361" t="str">
        <f>Scores_and_Fixtures[[#This Row],[Home]]</f>
        <v>Napoli</v>
      </c>
      <c r="M361">
        <f ca="1">IF(ISBLANK(Scores_and_Fixtures[[#This Row],[Home Score]])=FALSE,Scores_and_Fixtures[[#This Row],[Home Score]],_xlfn.BINOM.INV(10000,(VLOOKUP(L361,$AQ$3:$AS$22,2,FALSE)*VLOOKUP(O361,$AQ$3:$AS$22,3,FALSE)*($AS$1/2))/10000,RAND()))</f>
        <v>1</v>
      </c>
      <c r="N361">
        <f ca="1">IF(ISBLANK(Scores_and_Fixtures[[#This Row],[Away Score]])=FALSE,Scores_and_Fixtures[[#This Row],[Away Score]],_xlfn.BINOM.INV(10000,(VLOOKUP(O361,$AQ$3:$AS$22,2,FALSE)*VLOOKUP(L361,$AQ$3:$AS$22,3,FALSE)*($AS$1/2))/10000,RAND()))</f>
        <v>2</v>
      </c>
      <c r="O361" t="str">
        <f>Scores_and_Fixtures[[#This Row],[Away]]</f>
        <v>Bologna</v>
      </c>
      <c r="U361">
        <v>269</v>
      </c>
      <c r="V361">
        <v>7</v>
      </c>
      <c r="W361">
        <v>5</v>
      </c>
      <c r="X361">
        <v>15</v>
      </c>
      <c r="Y361">
        <v>19</v>
      </c>
      <c r="Z361">
        <v>2</v>
      </c>
      <c r="AA361">
        <v>9</v>
      </c>
      <c r="AB361">
        <v>11</v>
      </c>
      <c r="AC361">
        <v>17</v>
      </c>
      <c r="AD361">
        <v>1</v>
      </c>
      <c r="AE361">
        <v>3</v>
      </c>
      <c r="AF361">
        <v>12</v>
      </c>
      <c r="AG361">
        <v>16</v>
      </c>
      <c r="AH361">
        <v>4</v>
      </c>
      <c r="AI361">
        <v>10</v>
      </c>
      <c r="AJ361">
        <v>8</v>
      </c>
      <c r="AK361">
        <v>6</v>
      </c>
      <c r="AL361">
        <v>18</v>
      </c>
      <c r="AM361">
        <v>14</v>
      </c>
      <c r="AN361">
        <v>13</v>
      </c>
      <c r="AO361">
        <v>20</v>
      </c>
      <c r="AT361">
        <f t="shared" si="43"/>
        <v>268</v>
      </c>
    </row>
    <row r="362" spans="1:46" x14ac:dyDescent="0.25">
      <c r="A362">
        <v>37</v>
      </c>
      <c r="B362" t="s">
        <v>377</v>
      </c>
      <c r="E362" t="s">
        <v>368</v>
      </c>
      <c r="K362">
        <f>Scores_and_Fixtures[[#This Row],[Wk]]</f>
        <v>37</v>
      </c>
      <c r="L362" t="str">
        <f>Scores_and_Fixtures[[#This Row],[Home]]</f>
        <v>Roma</v>
      </c>
      <c r="M362">
        <f ca="1">IF(ISBLANK(Scores_and_Fixtures[[#This Row],[Home Score]])=FALSE,Scores_and_Fixtures[[#This Row],[Home Score]],_xlfn.BINOM.INV(10000,(VLOOKUP(L362,$AQ$3:$AS$22,2,FALSE)*VLOOKUP(O362,$AQ$3:$AS$22,3,FALSE)*($AS$1/2))/10000,RAND()))</f>
        <v>0</v>
      </c>
      <c r="N362">
        <f ca="1">IF(ISBLANK(Scores_and_Fixtures[[#This Row],[Away Score]])=FALSE,Scores_and_Fixtures[[#This Row],[Away Score]],_xlfn.BINOM.INV(10000,(VLOOKUP(O362,$AQ$3:$AS$22,2,FALSE)*VLOOKUP(L362,$AQ$3:$AS$22,3,FALSE)*($AS$1/2))/10000,RAND()))</f>
        <v>1</v>
      </c>
      <c r="O362" t="str">
        <f>Scores_and_Fixtures[[#This Row],[Away]]</f>
        <v>Genoa</v>
      </c>
      <c r="U362">
        <v>270</v>
      </c>
      <c r="V362">
        <v>7</v>
      </c>
      <c r="W362">
        <v>5</v>
      </c>
      <c r="X362">
        <v>18</v>
      </c>
      <c r="Y362">
        <v>20</v>
      </c>
      <c r="Z362">
        <v>4</v>
      </c>
      <c r="AA362">
        <v>15</v>
      </c>
      <c r="AB362">
        <v>13</v>
      </c>
      <c r="AC362">
        <v>17</v>
      </c>
      <c r="AD362">
        <v>1</v>
      </c>
      <c r="AE362">
        <v>2</v>
      </c>
      <c r="AF362">
        <v>14</v>
      </c>
      <c r="AG362">
        <v>9</v>
      </c>
      <c r="AH362">
        <v>3</v>
      </c>
      <c r="AI362">
        <v>10</v>
      </c>
      <c r="AJ362">
        <v>8</v>
      </c>
      <c r="AK362">
        <v>6</v>
      </c>
      <c r="AL362">
        <v>19</v>
      </c>
      <c r="AM362">
        <v>16</v>
      </c>
      <c r="AN362">
        <v>11</v>
      </c>
      <c r="AO362">
        <v>12</v>
      </c>
      <c r="AT362">
        <f t="shared" si="43"/>
        <v>269</v>
      </c>
    </row>
    <row r="363" spans="1:46" x14ac:dyDescent="0.25">
      <c r="A363">
        <v>37</v>
      </c>
      <c r="B363" t="s">
        <v>378</v>
      </c>
      <c r="E363" t="s">
        <v>369</v>
      </c>
      <c r="K363">
        <f>Scores_and_Fixtures[[#This Row],[Wk]]</f>
        <v>37</v>
      </c>
      <c r="L363" t="str">
        <f>Scores_and_Fixtures[[#This Row],[Home]]</f>
        <v>Salernitana</v>
      </c>
      <c r="M363">
        <f ca="1">IF(ISBLANK(Scores_and_Fixtures[[#This Row],[Home Score]])=FALSE,Scores_and_Fixtures[[#This Row],[Home Score]],_xlfn.BINOM.INV(10000,(VLOOKUP(L363,$AQ$3:$AS$22,2,FALSE)*VLOOKUP(O363,$AQ$3:$AS$22,3,FALSE)*($AS$1/2))/10000,RAND()))</f>
        <v>1</v>
      </c>
      <c r="N363">
        <f ca="1">IF(ISBLANK(Scores_and_Fixtures[[#This Row],[Away Score]])=FALSE,Scores_and_Fixtures[[#This Row],[Away Score]],_xlfn.BINOM.INV(10000,(VLOOKUP(O363,$AQ$3:$AS$22,2,FALSE)*VLOOKUP(L363,$AQ$3:$AS$22,3,FALSE)*($AS$1/2))/10000,RAND()))</f>
        <v>0</v>
      </c>
      <c r="O363" t="str">
        <f>Scores_and_Fixtures[[#This Row],[Away]]</f>
        <v>Hellas Verona</v>
      </c>
      <c r="U363">
        <v>271</v>
      </c>
      <c r="V363">
        <v>8</v>
      </c>
      <c r="W363">
        <v>5</v>
      </c>
      <c r="X363">
        <v>18</v>
      </c>
      <c r="Y363">
        <v>19</v>
      </c>
      <c r="Z363">
        <v>3</v>
      </c>
      <c r="AA363">
        <v>15</v>
      </c>
      <c r="AB363">
        <v>16</v>
      </c>
      <c r="AC363">
        <v>14</v>
      </c>
      <c r="AD363">
        <v>1</v>
      </c>
      <c r="AE363">
        <v>4</v>
      </c>
      <c r="AF363">
        <v>10</v>
      </c>
      <c r="AG363">
        <v>9</v>
      </c>
      <c r="AH363">
        <v>2</v>
      </c>
      <c r="AI363">
        <v>11</v>
      </c>
      <c r="AJ363">
        <v>6</v>
      </c>
      <c r="AK363">
        <v>7</v>
      </c>
      <c r="AL363">
        <v>20</v>
      </c>
      <c r="AM363">
        <v>13</v>
      </c>
      <c r="AN363">
        <v>12</v>
      </c>
      <c r="AO363">
        <v>17</v>
      </c>
      <c r="AT363">
        <f t="shared" si="43"/>
        <v>270</v>
      </c>
    </row>
    <row r="364" spans="1:46" x14ac:dyDescent="0.25">
      <c r="A364">
        <v>37</v>
      </c>
      <c r="B364" t="s">
        <v>380</v>
      </c>
      <c r="E364" t="s">
        <v>374</v>
      </c>
      <c r="K364">
        <f>Scores_and_Fixtures[[#This Row],[Wk]]</f>
        <v>37</v>
      </c>
      <c r="L364" t="str">
        <f>Scores_and_Fixtures[[#This Row],[Home]]</f>
        <v>Torino</v>
      </c>
      <c r="M364">
        <f ca="1">IF(ISBLANK(Scores_and_Fixtures[[#This Row],[Home Score]])=FALSE,Scores_and_Fixtures[[#This Row],[Home Score]],_xlfn.BINOM.INV(10000,(VLOOKUP(L364,$AQ$3:$AS$22,2,FALSE)*VLOOKUP(O364,$AQ$3:$AS$22,3,FALSE)*($AS$1/2))/10000,RAND()))</f>
        <v>1</v>
      </c>
      <c r="N364">
        <f ca="1">IF(ISBLANK(Scores_and_Fixtures[[#This Row],[Away Score]])=FALSE,Scores_and_Fixtures[[#This Row],[Away Score]],_xlfn.BINOM.INV(10000,(VLOOKUP(O364,$AQ$3:$AS$22,2,FALSE)*VLOOKUP(L364,$AQ$3:$AS$22,3,FALSE)*($AS$1/2))/10000,RAND()))</f>
        <v>1</v>
      </c>
      <c r="O364" t="str">
        <f>Scores_and_Fixtures[[#This Row],[Away]]</f>
        <v>Milan</v>
      </c>
      <c r="U364">
        <v>272</v>
      </c>
      <c r="V364">
        <v>7</v>
      </c>
      <c r="W364">
        <v>4</v>
      </c>
      <c r="X364">
        <v>18</v>
      </c>
      <c r="Y364">
        <v>19</v>
      </c>
      <c r="Z364">
        <v>5</v>
      </c>
      <c r="AA364">
        <v>10</v>
      </c>
      <c r="AB364">
        <v>15</v>
      </c>
      <c r="AC364">
        <v>17</v>
      </c>
      <c r="AD364">
        <v>1</v>
      </c>
      <c r="AE364">
        <v>2</v>
      </c>
      <c r="AF364">
        <v>12</v>
      </c>
      <c r="AG364">
        <v>8</v>
      </c>
      <c r="AH364">
        <v>3</v>
      </c>
      <c r="AI364">
        <v>13</v>
      </c>
      <c r="AJ364">
        <v>6</v>
      </c>
      <c r="AK364">
        <v>9</v>
      </c>
      <c r="AL364">
        <v>20</v>
      </c>
      <c r="AM364">
        <v>14</v>
      </c>
      <c r="AN364">
        <v>11</v>
      </c>
      <c r="AO364">
        <v>16</v>
      </c>
      <c r="AT364">
        <f t="shared" si="43"/>
        <v>271</v>
      </c>
    </row>
    <row r="365" spans="1:46" x14ac:dyDescent="0.25">
      <c r="A365">
        <v>37</v>
      </c>
      <c r="B365" t="s">
        <v>375</v>
      </c>
      <c r="E365" t="s">
        <v>367</v>
      </c>
      <c r="K365">
        <f>Scores_and_Fixtures[[#This Row],[Wk]]</f>
        <v>37</v>
      </c>
      <c r="L365" t="str">
        <f>Scores_and_Fixtures[[#This Row],[Home]]</f>
        <v>Monza</v>
      </c>
      <c r="M365">
        <f ca="1">IF(ISBLANK(Scores_and_Fixtures[[#This Row],[Home Score]])=FALSE,Scores_and_Fixtures[[#This Row],[Home Score]],_xlfn.BINOM.INV(10000,(VLOOKUP(L365,$AQ$3:$AS$22,2,FALSE)*VLOOKUP(O365,$AQ$3:$AS$22,3,FALSE)*($AS$1/2))/10000,RAND()))</f>
        <v>1</v>
      </c>
      <c r="N365">
        <f ca="1">IF(ISBLANK(Scores_and_Fixtures[[#This Row],[Away Score]])=FALSE,Scores_and_Fixtures[[#This Row],[Away Score]],_xlfn.BINOM.INV(10000,(VLOOKUP(O365,$AQ$3:$AS$22,2,FALSE)*VLOOKUP(L365,$AQ$3:$AS$22,3,FALSE)*($AS$1/2))/10000,RAND()))</f>
        <v>0</v>
      </c>
      <c r="O365" t="str">
        <f>Scores_and_Fixtures[[#This Row],[Away]]</f>
        <v>Frosinone</v>
      </c>
      <c r="U365">
        <v>273</v>
      </c>
      <c r="V365">
        <v>7</v>
      </c>
      <c r="W365">
        <v>6</v>
      </c>
      <c r="X365">
        <v>16</v>
      </c>
      <c r="Y365">
        <v>20</v>
      </c>
      <c r="Z365">
        <v>3</v>
      </c>
      <c r="AA365">
        <v>15</v>
      </c>
      <c r="AB365">
        <v>10</v>
      </c>
      <c r="AC365">
        <v>17</v>
      </c>
      <c r="AD365">
        <v>1</v>
      </c>
      <c r="AE365">
        <v>2</v>
      </c>
      <c r="AF365">
        <v>12</v>
      </c>
      <c r="AG365">
        <v>9</v>
      </c>
      <c r="AH365">
        <v>4</v>
      </c>
      <c r="AI365">
        <v>8</v>
      </c>
      <c r="AJ365">
        <v>5</v>
      </c>
      <c r="AK365">
        <v>11</v>
      </c>
      <c r="AL365">
        <v>19</v>
      </c>
      <c r="AM365">
        <v>13</v>
      </c>
      <c r="AN365">
        <v>14</v>
      </c>
      <c r="AO365">
        <v>18</v>
      </c>
      <c r="AT365">
        <f t="shared" si="43"/>
        <v>272</v>
      </c>
    </row>
    <row r="366" spans="1:46" x14ac:dyDescent="0.25">
      <c r="A366">
        <v>37</v>
      </c>
      <c r="B366" t="s">
        <v>366</v>
      </c>
      <c r="E366" t="s">
        <v>376</v>
      </c>
      <c r="K366">
        <f>Scores_and_Fixtures[[#This Row],[Wk]]</f>
        <v>37</v>
      </c>
      <c r="L366" t="str">
        <f>Scores_and_Fixtures[[#This Row],[Home]]</f>
        <v>Fiorentina</v>
      </c>
      <c r="M366">
        <f ca="1">IF(ISBLANK(Scores_and_Fixtures[[#This Row],[Home Score]])=FALSE,Scores_and_Fixtures[[#This Row],[Home Score]],_xlfn.BINOM.INV(10000,(VLOOKUP(L366,$AQ$3:$AS$22,2,FALSE)*VLOOKUP(O366,$AQ$3:$AS$22,3,FALSE)*($AS$1/2))/10000,RAND()))</f>
        <v>3</v>
      </c>
      <c r="N366">
        <f ca="1">IF(ISBLANK(Scores_and_Fixtures[[#This Row],[Away Score]])=FALSE,Scores_and_Fixtures[[#This Row],[Away Score]],_xlfn.BINOM.INV(10000,(VLOOKUP(O366,$AQ$3:$AS$22,2,FALSE)*VLOOKUP(L366,$AQ$3:$AS$22,3,FALSE)*($AS$1/2))/10000,RAND()))</f>
        <v>3</v>
      </c>
      <c r="O366" t="str">
        <f>Scores_and_Fixtures[[#This Row],[Away]]</f>
        <v>Napoli</v>
      </c>
      <c r="U366">
        <v>274</v>
      </c>
      <c r="V366">
        <v>6</v>
      </c>
      <c r="W366">
        <v>8</v>
      </c>
      <c r="X366">
        <v>16</v>
      </c>
      <c r="Y366">
        <v>19</v>
      </c>
      <c r="Z366">
        <v>5</v>
      </c>
      <c r="AA366">
        <v>15</v>
      </c>
      <c r="AB366">
        <v>14</v>
      </c>
      <c r="AC366">
        <v>18</v>
      </c>
      <c r="AD366">
        <v>1</v>
      </c>
      <c r="AE366">
        <v>3</v>
      </c>
      <c r="AF366">
        <v>11</v>
      </c>
      <c r="AG366">
        <v>9</v>
      </c>
      <c r="AH366">
        <v>2</v>
      </c>
      <c r="AI366">
        <v>12</v>
      </c>
      <c r="AJ366">
        <v>4</v>
      </c>
      <c r="AK366">
        <v>7</v>
      </c>
      <c r="AL366">
        <v>20</v>
      </c>
      <c r="AM366">
        <v>13</v>
      </c>
      <c r="AN366">
        <v>10</v>
      </c>
      <c r="AO366">
        <v>17</v>
      </c>
      <c r="AT366">
        <f t="shared" si="43"/>
        <v>273</v>
      </c>
    </row>
    <row r="367" spans="1:46" x14ac:dyDescent="0.25">
      <c r="A367">
        <v>37</v>
      </c>
      <c r="B367" t="s">
        <v>381</v>
      </c>
      <c r="E367" t="s">
        <v>365</v>
      </c>
      <c r="K367">
        <f>Scores_and_Fixtures[[#This Row],[Wk]]</f>
        <v>37</v>
      </c>
      <c r="L367" t="str">
        <f>Scores_and_Fixtures[[#This Row],[Home]]</f>
        <v>Udinese</v>
      </c>
      <c r="M367">
        <f ca="1">IF(ISBLANK(Scores_and_Fixtures[[#This Row],[Home Score]])=FALSE,Scores_and_Fixtures[[#This Row],[Home Score]],_xlfn.BINOM.INV(10000,(VLOOKUP(L367,$AQ$3:$AS$22,2,FALSE)*VLOOKUP(O367,$AQ$3:$AS$22,3,FALSE)*($AS$1/2))/10000,RAND()))</f>
        <v>2</v>
      </c>
      <c r="N367">
        <f ca="1">IF(ISBLANK(Scores_and_Fixtures[[#This Row],[Away Score]])=FALSE,Scores_and_Fixtures[[#This Row],[Away Score]],_xlfn.BINOM.INV(10000,(VLOOKUP(O367,$AQ$3:$AS$22,2,FALSE)*VLOOKUP(L367,$AQ$3:$AS$22,3,FALSE)*($AS$1/2))/10000,RAND()))</f>
        <v>1</v>
      </c>
      <c r="O367" t="str">
        <f>Scores_and_Fixtures[[#This Row],[Away]]</f>
        <v>Empoli</v>
      </c>
      <c r="U367">
        <v>275</v>
      </c>
      <c r="V367">
        <v>9</v>
      </c>
      <c r="W367">
        <v>6</v>
      </c>
      <c r="X367">
        <v>17</v>
      </c>
      <c r="Y367">
        <v>20</v>
      </c>
      <c r="Z367">
        <v>3</v>
      </c>
      <c r="AA367">
        <v>10</v>
      </c>
      <c r="AB367">
        <v>14</v>
      </c>
      <c r="AC367">
        <v>18</v>
      </c>
      <c r="AD367">
        <v>1</v>
      </c>
      <c r="AE367">
        <v>4</v>
      </c>
      <c r="AF367">
        <v>13</v>
      </c>
      <c r="AG367">
        <v>11</v>
      </c>
      <c r="AH367">
        <v>2</v>
      </c>
      <c r="AI367">
        <v>8</v>
      </c>
      <c r="AJ367">
        <v>7</v>
      </c>
      <c r="AK367">
        <v>5</v>
      </c>
      <c r="AL367">
        <v>19</v>
      </c>
      <c r="AM367">
        <v>16</v>
      </c>
      <c r="AN367">
        <v>12</v>
      </c>
      <c r="AO367">
        <v>15</v>
      </c>
      <c r="AT367">
        <f t="shared" si="43"/>
        <v>274</v>
      </c>
    </row>
    <row r="368" spans="1:46" x14ac:dyDescent="0.25">
      <c r="A368">
        <v>37</v>
      </c>
      <c r="B368" t="s">
        <v>370</v>
      </c>
      <c r="E368" t="s">
        <v>372</v>
      </c>
      <c r="K368">
        <f>Scores_and_Fixtures[[#This Row],[Wk]]</f>
        <v>37</v>
      </c>
      <c r="L368" t="str">
        <f>Scores_and_Fixtures[[#This Row],[Home]]</f>
        <v>Inter</v>
      </c>
      <c r="M368">
        <f ca="1">IF(ISBLANK(Scores_and_Fixtures[[#This Row],[Home Score]])=FALSE,Scores_and_Fixtures[[#This Row],[Home Score]],_xlfn.BINOM.INV(10000,(VLOOKUP(L368,$AQ$3:$AS$22,2,FALSE)*VLOOKUP(O368,$AQ$3:$AS$22,3,FALSE)*($AS$1/2))/10000,RAND()))</f>
        <v>2</v>
      </c>
      <c r="N368">
        <f ca="1">IF(ISBLANK(Scores_and_Fixtures[[#This Row],[Away Score]])=FALSE,Scores_and_Fixtures[[#This Row],[Away Score]],_xlfn.BINOM.INV(10000,(VLOOKUP(O368,$AQ$3:$AS$22,2,FALSE)*VLOOKUP(L368,$AQ$3:$AS$22,3,FALSE)*($AS$1/2))/10000,RAND()))</f>
        <v>0</v>
      </c>
      <c r="O368" t="str">
        <f>Scores_and_Fixtures[[#This Row],[Away]]</f>
        <v>Lazio</v>
      </c>
      <c r="U368">
        <v>276</v>
      </c>
      <c r="V368">
        <v>6</v>
      </c>
      <c r="W368">
        <v>4</v>
      </c>
      <c r="X368">
        <v>18</v>
      </c>
      <c r="Y368">
        <v>19</v>
      </c>
      <c r="Z368">
        <v>5</v>
      </c>
      <c r="AA368">
        <v>12</v>
      </c>
      <c r="AB368">
        <v>14</v>
      </c>
      <c r="AC368">
        <v>16</v>
      </c>
      <c r="AD368">
        <v>1</v>
      </c>
      <c r="AE368">
        <v>3</v>
      </c>
      <c r="AF368">
        <v>13</v>
      </c>
      <c r="AG368">
        <v>10</v>
      </c>
      <c r="AH368">
        <v>2</v>
      </c>
      <c r="AI368">
        <v>9</v>
      </c>
      <c r="AJ368">
        <v>7</v>
      </c>
      <c r="AK368">
        <v>8</v>
      </c>
      <c r="AL368">
        <v>17</v>
      </c>
      <c r="AM368">
        <v>15</v>
      </c>
      <c r="AN368">
        <v>11</v>
      </c>
      <c r="AO368">
        <v>20</v>
      </c>
      <c r="AT368">
        <f t="shared" si="43"/>
        <v>275</v>
      </c>
    </row>
    <row r="369" spans="1:46" x14ac:dyDescent="0.25">
      <c r="A369">
        <v>37</v>
      </c>
      <c r="B369" t="s">
        <v>373</v>
      </c>
      <c r="E369" t="s">
        <v>362</v>
      </c>
      <c r="K369">
        <f>Scores_and_Fixtures[[#This Row],[Wk]]</f>
        <v>37</v>
      </c>
      <c r="L369" t="str">
        <f>Scores_and_Fixtures[[#This Row],[Home]]</f>
        <v>Lecce</v>
      </c>
      <c r="M369">
        <f ca="1">IF(ISBLANK(Scores_and_Fixtures[[#This Row],[Home Score]])=FALSE,Scores_and_Fixtures[[#This Row],[Home Score]],_xlfn.BINOM.INV(10000,(VLOOKUP(L369,$AQ$3:$AS$22,2,FALSE)*VLOOKUP(O369,$AQ$3:$AS$22,3,FALSE)*($AS$1/2))/10000,RAND()))</f>
        <v>1</v>
      </c>
      <c r="N369">
        <f ca="1">IF(ISBLANK(Scores_and_Fixtures[[#This Row],[Away Score]])=FALSE,Scores_and_Fixtures[[#This Row],[Away Score]],_xlfn.BINOM.INV(10000,(VLOOKUP(O369,$AQ$3:$AS$22,2,FALSE)*VLOOKUP(L369,$AQ$3:$AS$22,3,FALSE)*($AS$1/2))/10000,RAND()))</f>
        <v>3</v>
      </c>
      <c r="O369" t="str">
        <f>Scores_and_Fixtures[[#This Row],[Away]]</f>
        <v>Atalanta</v>
      </c>
      <c r="U369">
        <v>277</v>
      </c>
      <c r="V369">
        <v>4</v>
      </c>
      <c r="W369">
        <v>7</v>
      </c>
      <c r="X369">
        <v>16</v>
      </c>
      <c r="Y369">
        <v>19</v>
      </c>
      <c r="Z369">
        <v>5</v>
      </c>
      <c r="AA369">
        <v>15</v>
      </c>
      <c r="AB369">
        <v>13</v>
      </c>
      <c r="AC369">
        <v>17</v>
      </c>
      <c r="AD369">
        <v>1</v>
      </c>
      <c r="AE369">
        <v>3</v>
      </c>
      <c r="AF369">
        <v>10</v>
      </c>
      <c r="AG369">
        <v>12</v>
      </c>
      <c r="AH369">
        <v>2</v>
      </c>
      <c r="AI369">
        <v>9</v>
      </c>
      <c r="AJ369">
        <v>6</v>
      </c>
      <c r="AK369">
        <v>8</v>
      </c>
      <c r="AL369">
        <v>20</v>
      </c>
      <c r="AM369">
        <v>14</v>
      </c>
      <c r="AN369">
        <v>11</v>
      </c>
      <c r="AO369">
        <v>18</v>
      </c>
      <c r="AT369">
        <f t="shared" si="43"/>
        <v>276</v>
      </c>
    </row>
    <row r="370" spans="1:46" x14ac:dyDescent="0.25">
      <c r="A370">
        <v>37</v>
      </c>
      <c r="B370" t="s">
        <v>363</v>
      </c>
      <c r="E370" t="s">
        <v>371</v>
      </c>
      <c r="K370">
        <f>Scores_and_Fixtures[[#This Row],[Wk]]</f>
        <v>37</v>
      </c>
      <c r="L370" t="str">
        <f>Scores_and_Fixtures[[#This Row],[Home]]</f>
        <v>Bologna</v>
      </c>
      <c r="M370">
        <f ca="1">IF(ISBLANK(Scores_and_Fixtures[[#This Row],[Home Score]])=FALSE,Scores_and_Fixtures[[#This Row],[Home Score]],_xlfn.BINOM.INV(10000,(VLOOKUP(L370,$AQ$3:$AS$22,2,FALSE)*VLOOKUP(O370,$AQ$3:$AS$22,3,FALSE)*($AS$1/2))/10000,RAND()))</f>
        <v>0</v>
      </c>
      <c r="N370">
        <f ca="1">IF(ISBLANK(Scores_and_Fixtures[[#This Row],[Away Score]])=FALSE,Scores_and_Fixtures[[#This Row],[Away Score]],_xlfn.BINOM.INV(10000,(VLOOKUP(O370,$AQ$3:$AS$22,2,FALSE)*VLOOKUP(L370,$AQ$3:$AS$22,3,FALSE)*($AS$1/2))/10000,RAND()))</f>
        <v>1</v>
      </c>
      <c r="O370" t="str">
        <f>Scores_and_Fixtures[[#This Row],[Away]]</f>
        <v>Juventus</v>
      </c>
      <c r="U370">
        <v>278</v>
      </c>
      <c r="V370">
        <v>7</v>
      </c>
      <c r="W370">
        <v>4</v>
      </c>
      <c r="X370">
        <v>15</v>
      </c>
      <c r="Y370">
        <v>20</v>
      </c>
      <c r="Z370">
        <v>5</v>
      </c>
      <c r="AA370">
        <v>14</v>
      </c>
      <c r="AB370">
        <v>16</v>
      </c>
      <c r="AC370">
        <v>18</v>
      </c>
      <c r="AD370">
        <v>1</v>
      </c>
      <c r="AE370">
        <v>3</v>
      </c>
      <c r="AF370">
        <v>11</v>
      </c>
      <c r="AG370">
        <v>13</v>
      </c>
      <c r="AH370">
        <v>2</v>
      </c>
      <c r="AI370">
        <v>10</v>
      </c>
      <c r="AJ370">
        <v>6</v>
      </c>
      <c r="AK370">
        <v>9</v>
      </c>
      <c r="AL370">
        <v>17</v>
      </c>
      <c r="AM370">
        <v>12</v>
      </c>
      <c r="AN370">
        <v>8</v>
      </c>
      <c r="AO370">
        <v>19</v>
      </c>
      <c r="AT370">
        <f t="shared" si="43"/>
        <v>277</v>
      </c>
    </row>
    <row r="371" spans="1:46" x14ac:dyDescent="0.25">
      <c r="A371">
        <v>37</v>
      </c>
      <c r="B371" t="s">
        <v>379</v>
      </c>
      <c r="E371" t="s">
        <v>364</v>
      </c>
      <c r="K371">
        <f>Scores_and_Fixtures[[#This Row],[Wk]]</f>
        <v>37</v>
      </c>
      <c r="L371" t="str">
        <f>Scores_and_Fixtures[[#This Row],[Home]]</f>
        <v>Sassuolo</v>
      </c>
      <c r="M371">
        <f ca="1">IF(ISBLANK(Scores_and_Fixtures[[#This Row],[Home Score]])=FALSE,Scores_and_Fixtures[[#This Row],[Home Score]],_xlfn.BINOM.INV(10000,(VLOOKUP(L371,$AQ$3:$AS$22,2,FALSE)*VLOOKUP(O371,$AQ$3:$AS$22,3,FALSE)*($AS$1/2))/10000,RAND()))</f>
        <v>6</v>
      </c>
      <c r="N371">
        <f ca="1">IF(ISBLANK(Scores_and_Fixtures[[#This Row],[Away Score]])=FALSE,Scores_and_Fixtures[[#This Row],[Away Score]],_xlfn.BINOM.INV(10000,(VLOOKUP(O371,$AQ$3:$AS$22,2,FALSE)*VLOOKUP(L371,$AQ$3:$AS$22,3,FALSE)*($AS$1/2))/10000,RAND()))</f>
        <v>1</v>
      </c>
      <c r="O371" t="str">
        <f>Scores_and_Fixtures[[#This Row],[Away]]</f>
        <v>Cagliari</v>
      </c>
      <c r="U371">
        <v>279</v>
      </c>
      <c r="V371">
        <v>7</v>
      </c>
      <c r="W371">
        <v>4</v>
      </c>
      <c r="X371">
        <v>17</v>
      </c>
      <c r="Y371">
        <v>18</v>
      </c>
      <c r="Z371">
        <v>5</v>
      </c>
      <c r="AA371">
        <v>15</v>
      </c>
      <c r="AB371">
        <v>14</v>
      </c>
      <c r="AC371">
        <v>16</v>
      </c>
      <c r="AD371">
        <v>1</v>
      </c>
      <c r="AE371">
        <v>2</v>
      </c>
      <c r="AF371">
        <v>12</v>
      </c>
      <c r="AG371">
        <v>9</v>
      </c>
      <c r="AH371">
        <v>3</v>
      </c>
      <c r="AI371">
        <v>11</v>
      </c>
      <c r="AJ371">
        <v>6</v>
      </c>
      <c r="AK371">
        <v>8</v>
      </c>
      <c r="AL371">
        <v>20</v>
      </c>
      <c r="AM371">
        <v>13</v>
      </c>
      <c r="AN371">
        <v>10</v>
      </c>
      <c r="AO371">
        <v>19</v>
      </c>
      <c r="AT371">
        <f t="shared" si="43"/>
        <v>278</v>
      </c>
    </row>
    <row r="372" spans="1:46" x14ac:dyDescent="0.25">
      <c r="A372">
        <v>38</v>
      </c>
      <c r="B372" t="s">
        <v>368</v>
      </c>
      <c r="E372" t="s">
        <v>363</v>
      </c>
      <c r="K372">
        <f>Scores_and_Fixtures[[#This Row],[Wk]]</f>
        <v>38</v>
      </c>
      <c r="L372" t="str">
        <f>Scores_and_Fixtures[[#This Row],[Home]]</f>
        <v>Genoa</v>
      </c>
      <c r="M372">
        <f ca="1">IF(ISBLANK(Scores_and_Fixtures[[#This Row],[Home Score]])=FALSE,Scores_and_Fixtures[[#This Row],[Home Score]],_xlfn.BINOM.INV(10000,(VLOOKUP(L372,$AQ$3:$AS$22,2,FALSE)*VLOOKUP(O372,$AQ$3:$AS$22,3,FALSE)*($AS$1/2))/10000,RAND()))</f>
        <v>2</v>
      </c>
      <c r="N372">
        <f ca="1">IF(ISBLANK(Scores_and_Fixtures[[#This Row],[Away Score]])=FALSE,Scores_and_Fixtures[[#This Row],[Away Score]],_xlfn.BINOM.INV(10000,(VLOOKUP(O372,$AQ$3:$AS$22,2,FALSE)*VLOOKUP(L372,$AQ$3:$AS$22,3,FALSE)*($AS$1/2))/10000,RAND()))</f>
        <v>0</v>
      </c>
      <c r="O372" t="str">
        <f>Scores_and_Fixtures[[#This Row],[Away]]</f>
        <v>Bologna</v>
      </c>
      <c r="U372">
        <v>280</v>
      </c>
      <c r="V372">
        <v>7</v>
      </c>
      <c r="W372">
        <v>5</v>
      </c>
      <c r="X372">
        <v>16</v>
      </c>
      <c r="Y372">
        <v>19</v>
      </c>
      <c r="Z372">
        <v>4</v>
      </c>
      <c r="AA372">
        <v>10</v>
      </c>
      <c r="AB372">
        <v>14</v>
      </c>
      <c r="AC372">
        <v>17</v>
      </c>
      <c r="AD372">
        <v>1</v>
      </c>
      <c r="AE372">
        <v>3</v>
      </c>
      <c r="AF372">
        <v>15</v>
      </c>
      <c r="AG372">
        <v>11</v>
      </c>
      <c r="AH372">
        <v>2</v>
      </c>
      <c r="AI372">
        <v>8</v>
      </c>
      <c r="AJ372">
        <v>9</v>
      </c>
      <c r="AK372">
        <v>6</v>
      </c>
      <c r="AL372">
        <v>20</v>
      </c>
      <c r="AM372">
        <v>12</v>
      </c>
      <c r="AN372">
        <v>13</v>
      </c>
      <c r="AO372">
        <v>18</v>
      </c>
      <c r="AT372">
        <f t="shared" si="43"/>
        <v>279</v>
      </c>
    </row>
    <row r="373" spans="1:46" x14ac:dyDescent="0.25">
      <c r="A373">
        <v>38</v>
      </c>
      <c r="B373" t="s">
        <v>372</v>
      </c>
      <c r="E373" t="s">
        <v>379</v>
      </c>
      <c r="K373">
        <f>Scores_and_Fixtures[[#This Row],[Wk]]</f>
        <v>38</v>
      </c>
      <c r="L373" t="str">
        <f>Scores_and_Fixtures[[#This Row],[Home]]</f>
        <v>Lazio</v>
      </c>
      <c r="M373">
        <f ca="1">IF(ISBLANK(Scores_and_Fixtures[[#This Row],[Home Score]])=FALSE,Scores_and_Fixtures[[#This Row],[Home Score]],_xlfn.BINOM.INV(10000,(VLOOKUP(L373,$AQ$3:$AS$22,2,FALSE)*VLOOKUP(O373,$AQ$3:$AS$22,3,FALSE)*($AS$1/2))/10000,RAND()))</f>
        <v>0</v>
      </c>
      <c r="N373">
        <f ca="1">IF(ISBLANK(Scores_and_Fixtures[[#This Row],[Away Score]])=FALSE,Scores_and_Fixtures[[#This Row],[Away Score]],_xlfn.BINOM.INV(10000,(VLOOKUP(O373,$AQ$3:$AS$22,2,FALSE)*VLOOKUP(L373,$AQ$3:$AS$22,3,FALSE)*($AS$1/2))/10000,RAND()))</f>
        <v>1</v>
      </c>
      <c r="O373" t="str">
        <f>Scores_and_Fixtures[[#This Row],[Away]]</f>
        <v>Sassuolo</v>
      </c>
      <c r="U373">
        <v>281</v>
      </c>
      <c r="V373">
        <v>7</v>
      </c>
      <c r="W373">
        <v>5</v>
      </c>
      <c r="X373">
        <v>16</v>
      </c>
      <c r="Y373">
        <v>20</v>
      </c>
      <c r="Z373">
        <v>3</v>
      </c>
      <c r="AA373">
        <v>13</v>
      </c>
      <c r="AB373">
        <v>14</v>
      </c>
      <c r="AC373">
        <v>17</v>
      </c>
      <c r="AD373">
        <v>1</v>
      </c>
      <c r="AE373">
        <v>2</v>
      </c>
      <c r="AF373">
        <v>12</v>
      </c>
      <c r="AG373">
        <v>10</v>
      </c>
      <c r="AH373">
        <v>4</v>
      </c>
      <c r="AI373">
        <v>11</v>
      </c>
      <c r="AJ373">
        <v>8</v>
      </c>
      <c r="AK373">
        <v>6</v>
      </c>
      <c r="AL373">
        <v>19</v>
      </c>
      <c r="AM373">
        <v>15</v>
      </c>
      <c r="AN373">
        <v>9</v>
      </c>
      <c r="AO373">
        <v>18</v>
      </c>
      <c r="AT373">
        <f t="shared" si="43"/>
        <v>280</v>
      </c>
    </row>
    <row r="374" spans="1:46" x14ac:dyDescent="0.25">
      <c r="A374">
        <v>38</v>
      </c>
      <c r="B374" t="s">
        <v>365</v>
      </c>
      <c r="E374" t="s">
        <v>377</v>
      </c>
      <c r="K374">
        <f>Scores_and_Fixtures[[#This Row],[Wk]]</f>
        <v>38</v>
      </c>
      <c r="L374" t="str">
        <f>Scores_and_Fixtures[[#This Row],[Home]]</f>
        <v>Empoli</v>
      </c>
      <c r="M374">
        <f ca="1">IF(ISBLANK(Scores_and_Fixtures[[#This Row],[Home Score]])=FALSE,Scores_and_Fixtures[[#This Row],[Home Score]],_xlfn.BINOM.INV(10000,(VLOOKUP(L374,$AQ$3:$AS$22,2,FALSE)*VLOOKUP(O374,$AQ$3:$AS$22,3,FALSE)*($AS$1/2))/10000,RAND()))</f>
        <v>1</v>
      </c>
      <c r="N374">
        <f ca="1">IF(ISBLANK(Scores_and_Fixtures[[#This Row],[Away Score]])=FALSE,Scores_and_Fixtures[[#This Row],[Away Score]],_xlfn.BINOM.INV(10000,(VLOOKUP(O374,$AQ$3:$AS$22,2,FALSE)*VLOOKUP(L374,$AQ$3:$AS$22,3,FALSE)*($AS$1/2))/10000,RAND()))</f>
        <v>1</v>
      </c>
      <c r="O374" t="str">
        <f>Scores_and_Fixtures[[#This Row],[Away]]</f>
        <v>Roma</v>
      </c>
      <c r="U374">
        <v>282</v>
      </c>
      <c r="V374">
        <v>8</v>
      </c>
      <c r="W374">
        <v>4</v>
      </c>
      <c r="X374">
        <v>18</v>
      </c>
      <c r="Y374">
        <v>20</v>
      </c>
      <c r="Z374">
        <v>6</v>
      </c>
      <c r="AA374">
        <v>14</v>
      </c>
      <c r="AB374">
        <v>17</v>
      </c>
      <c r="AC374">
        <v>16</v>
      </c>
      <c r="AD374">
        <v>1</v>
      </c>
      <c r="AE374">
        <v>2</v>
      </c>
      <c r="AF374">
        <v>11</v>
      </c>
      <c r="AG374">
        <v>9</v>
      </c>
      <c r="AH374">
        <v>3</v>
      </c>
      <c r="AI374">
        <v>10</v>
      </c>
      <c r="AJ374">
        <v>7</v>
      </c>
      <c r="AK374">
        <v>5</v>
      </c>
      <c r="AL374">
        <v>19</v>
      </c>
      <c r="AM374">
        <v>13</v>
      </c>
      <c r="AN374">
        <v>12</v>
      </c>
      <c r="AO374">
        <v>15</v>
      </c>
      <c r="AT374">
        <f t="shared" si="43"/>
        <v>281</v>
      </c>
    </row>
    <row r="375" spans="1:46" x14ac:dyDescent="0.25">
      <c r="A375">
        <v>38</v>
      </c>
      <c r="B375" t="s">
        <v>367</v>
      </c>
      <c r="E375" t="s">
        <v>381</v>
      </c>
      <c r="K375">
        <f>Scores_and_Fixtures[[#This Row],[Wk]]</f>
        <v>38</v>
      </c>
      <c r="L375" t="str">
        <f>Scores_and_Fixtures[[#This Row],[Home]]</f>
        <v>Frosinone</v>
      </c>
      <c r="M375">
        <f ca="1">IF(ISBLANK(Scores_and_Fixtures[[#This Row],[Home Score]])=FALSE,Scores_and_Fixtures[[#This Row],[Home Score]],_xlfn.BINOM.INV(10000,(VLOOKUP(L375,$AQ$3:$AS$22,2,FALSE)*VLOOKUP(O375,$AQ$3:$AS$22,3,FALSE)*($AS$1/2))/10000,RAND()))</f>
        <v>3</v>
      </c>
      <c r="N375">
        <f ca="1">IF(ISBLANK(Scores_and_Fixtures[[#This Row],[Away Score]])=FALSE,Scores_and_Fixtures[[#This Row],[Away Score]],_xlfn.BINOM.INV(10000,(VLOOKUP(O375,$AQ$3:$AS$22,2,FALSE)*VLOOKUP(L375,$AQ$3:$AS$22,3,FALSE)*($AS$1/2))/10000,RAND()))</f>
        <v>0</v>
      </c>
      <c r="O375" t="str">
        <f>Scores_and_Fixtures[[#This Row],[Away]]</f>
        <v>Udinese</v>
      </c>
      <c r="U375">
        <v>283</v>
      </c>
      <c r="V375">
        <v>8</v>
      </c>
      <c r="W375">
        <v>7</v>
      </c>
      <c r="X375">
        <v>16</v>
      </c>
      <c r="Y375">
        <v>20</v>
      </c>
      <c r="Z375">
        <v>4</v>
      </c>
      <c r="AA375">
        <v>10</v>
      </c>
      <c r="AB375">
        <v>14</v>
      </c>
      <c r="AC375">
        <v>18</v>
      </c>
      <c r="AD375">
        <v>1</v>
      </c>
      <c r="AE375">
        <v>2</v>
      </c>
      <c r="AF375">
        <v>13</v>
      </c>
      <c r="AG375">
        <v>12</v>
      </c>
      <c r="AH375">
        <v>3</v>
      </c>
      <c r="AI375">
        <v>9</v>
      </c>
      <c r="AJ375">
        <v>6</v>
      </c>
      <c r="AK375">
        <v>5</v>
      </c>
      <c r="AL375">
        <v>19</v>
      </c>
      <c r="AM375">
        <v>15</v>
      </c>
      <c r="AN375">
        <v>11</v>
      </c>
      <c r="AO375">
        <v>17</v>
      </c>
      <c r="AT375">
        <f t="shared" si="43"/>
        <v>282</v>
      </c>
    </row>
    <row r="376" spans="1:46" x14ac:dyDescent="0.25">
      <c r="A376">
        <v>38</v>
      </c>
      <c r="B376" t="s">
        <v>364</v>
      </c>
      <c r="E376" t="s">
        <v>366</v>
      </c>
      <c r="K376">
        <f>Scores_and_Fixtures[[#This Row],[Wk]]</f>
        <v>38</v>
      </c>
      <c r="L376" t="str">
        <f>Scores_and_Fixtures[[#This Row],[Home]]</f>
        <v>Cagliari</v>
      </c>
      <c r="M376">
        <f ca="1">IF(ISBLANK(Scores_and_Fixtures[[#This Row],[Home Score]])=FALSE,Scores_and_Fixtures[[#This Row],[Home Score]],_xlfn.BINOM.INV(10000,(VLOOKUP(L376,$AQ$3:$AS$22,2,FALSE)*VLOOKUP(O376,$AQ$3:$AS$22,3,FALSE)*($AS$1/2))/10000,RAND()))</f>
        <v>0</v>
      </c>
      <c r="N376">
        <f ca="1">IF(ISBLANK(Scores_and_Fixtures[[#This Row],[Away Score]])=FALSE,Scores_and_Fixtures[[#This Row],[Away Score]],_xlfn.BINOM.INV(10000,(VLOOKUP(O376,$AQ$3:$AS$22,2,FALSE)*VLOOKUP(L376,$AQ$3:$AS$22,3,FALSE)*($AS$1/2))/10000,RAND()))</f>
        <v>1</v>
      </c>
      <c r="O376" t="str">
        <f>Scores_and_Fixtures[[#This Row],[Away]]</f>
        <v>Fiorentina</v>
      </c>
      <c r="U376">
        <v>284</v>
      </c>
      <c r="V376">
        <v>9</v>
      </c>
      <c r="W376">
        <v>4</v>
      </c>
      <c r="X376">
        <v>18</v>
      </c>
      <c r="Y376">
        <v>19</v>
      </c>
      <c r="Z376">
        <v>5</v>
      </c>
      <c r="AA376">
        <v>13</v>
      </c>
      <c r="AB376">
        <v>12</v>
      </c>
      <c r="AC376">
        <v>16</v>
      </c>
      <c r="AD376">
        <v>1</v>
      </c>
      <c r="AE376">
        <v>2</v>
      </c>
      <c r="AF376">
        <v>10</v>
      </c>
      <c r="AG376">
        <v>7</v>
      </c>
      <c r="AH376">
        <v>3</v>
      </c>
      <c r="AI376">
        <v>11</v>
      </c>
      <c r="AJ376">
        <v>8</v>
      </c>
      <c r="AK376">
        <v>6</v>
      </c>
      <c r="AL376">
        <v>20</v>
      </c>
      <c r="AM376">
        <v>15</v>
      </c>
      <c r="AN376">
        <v>14</v>
      </c>
      <c r="AO376">
        <v>17</v>
      </c>
      <c r="AT376">
        <f t="shared" si="43"/>
        <v>283</v>
      </c>
    </row>
    <row r="377" spans="1:46" x14ac:dyDescent="0.25">
      <c r="A377">
        <v>38</v>
      </c>
      <c r="B377" t="s">
        <v>374</v>
      </c>
      <c r="E377" t="s">
        <v>378</v>
      </c>
      <c r="K377">
        <f>Scores_and_Fixtures[[#This Row],[Wk]]</f>
        <v>38</v>
      </c>
      <c r="L377" t="str">
        <f>Scores_and_Fixtures[[#This Row],[Home]]</f>
        <v>Milan</v>
      </c>
      <c r="M377">
        <f ca="1">IF(ISBLANK(Scores_and_Fixtures[[#This Row],[Home Score]])=FALSE,Scores_and_Fixtures[[#This Row],[Home Score]],_xlfn.BINOM.INV(10000,(VLOOKUP(L377,$AQ$3:$AS$22,2,FALSE)*VLOOKUP(O377,$AQ$3:$AS$22,3,FALSE)*($AS$1/2))/10000,RAND()))</f>
        <v>1</v>
      </c>
      <c r="N377">
        <f ca="1">IF(ISBLANK(Scores_and_Fixtures[[#This Row],[Away Score]])=FALSE,Scores_and_Fixtures[[#This Row],[Away Score]],_xlfn.BINOM.INV(10000,(VLOOKUP(O377,$AQ$3:$AS$22,2,FALSE)*VLOOKUP(L377,$AQ$3:$AS$22,3,FALSE)*($AS$1/2))/10000,RAND()))</f>
        <v>0</v>
      </c>
      <c r="O377" t="str">
        <f>Scores_and_Fixtures[[#This Row],[Away]]</f>
        <v>Salernitana</v>
      </c>
      <c r="U377">
        <v>285</v>
      </c>
      <c r="V377">
        <v>8</v>
      </c>
      <c r="W377">
        <v>3</v>
      </c>
      <c r="X377">
        <v>18</v>
      </c>
      <c r="Y377">
        <v>19</v>
      </c>
      <c r="Z377">
        <v>7</v>
      </c>
      <c r="AA377">
        <v>10</v>
      </c>
      <c r="AB377">
        <v>17</v>
      </c>
      <c r="AC377">
        <v>15</v>
      </c>
      <c r="AD377">
        <v>1</v>
      </c>
      <c r="AE377">
        <v>2</v>
      </c>
      <c r="AF377">
        <v>14</v>
      </c>
      <c r="AG377">
        <v>9</v>
      </c>
      <c r="AH377">
        <v>4</v>
      </c>
      <c r="AI377">
        <v>11</v>
      </c>
      <c r="AJ377">
        <v>5</v>
      </c>
      <c r="AK377">
        <v>6</v>
      </c>
      <c r="AL377">
        <v>20</v>
      </c>
      <c r="AM377">
        <v>13</v>
      </c>
      <c r="AN377">
        <v>12</v>
      </c>
      <c r="AO377">
        <v>16</v>
      </c>
      <c r="AT377">
        <f t="shared" si="43"/>
        <v>284</v>
      </c>
    </row>
    <row r="378" spans="1:46" x14ac:dyDescent="0.25">
      <c r="A378">
        <v>38</v>
      </c>
      <c r="B378" t="s">
        <v>362</v>
      </c>
      <c r="E378" t="s">
        <v>380</v>
      </c>
      <c r="K378">
        <f>Scores_and_Fixtures[[#This Row],[Wk]]</f>
        <v>38</v>
      </c>
      <c r="L378" t="str">
        <f>Scores_and_Fixtures[[#This Row],[Home]]</f>
        <v>Atalanta</v>
      </c>
      <c r="M378">
        <f ca="1">IF(ISBLANK(Scores_and_Fixtures[[#This Row],[Home Score]])=FALSE,Scores_and_Fixtures[[#This Row],[Home Score]],_xlfn.BINOM.INV(10000,(VLOOKUP(L378,$AQ$3:$AS$22,2,FALSE)*VLOOKUP(O378,$AQ$3:$AS$22,3,FALSE)*($AS$1/2))/10000,RAND()))</f>
        <v>1</v>
      </c>
      <c r="N378">
        <f ca="1">IF(ISBLANK(Scores_and_Fixtures[[#This Row],[Away Score]])=FALSE,Scores_and_Fixtures[[#This Row],[Away Score]],_xlfn.BINOM.INV(10000,(VLOOKUP(O378,$AQ$3:$AS$22,2,FALSE)*VLOOKUP(L378,$AQ$3:$AS$22,3,FALSE)*($AS$1/2))/10000,RAND()))</f>
        <v>2</v>
      </c>
      <c r="O378" t="str">
        <f>Scores_and_Fixtures[[#This Row],[Away]]</f>
        <v>Torino</v>
      </c>
      <c r="U378">
        <v>286</v>
      </c>
      <c r="V378">
        <v>8</v>
      </c>
      <c r="W378">
        <v>3</v>
      </c>
      <c r="X378">
        <v>16</v>
      </c>
      <c r="Y378">
        <v>20</v>
      </c>
      <c r="Z378">
        <v>7</v>
      </c>
      <c r="AA378">
        <v>14</v>
      </c>
      <c r="AB378">
        <v>13</v>
      </c>
      <c r="AC378">
        <v>17</v>
      </c>
      <c r="AD378">
        <v>1</v>
      </c>
      <c r="AE378">
        <v>2</v>
      </c>
      <c r="AF378">
        <v>15</v>
      </c>
      <c r="AG378">
        <v>11</v>
      </c>
      <c r="AH378">
        <v>4</v>
      </c>
      <c r="AI378">
        <v>10</v>
      </c>
      <c r="AJ378">
        <v>6</v>
      </c>
      <c r="AK378">
        <v>5</v>
      </c>
      <c r="AL378">
        <v>19</v>
      </c>
      <c r="AM378">
        <v>12</v>
      </c>
      <c r="AN378">
        <v>9</v>
      </c>
      <c r="AO378">
        <v>18</v>
      </c>
      <c r="AT378">
        <f t="shared" si="43"/>
        <v>285</v>
      </c>
    </row>
    <row r="379" spans="1:46" x14ac:dyDescent="0.25">
      <c r="A379">
        <v>38</v>
      </c>
      <c r="B379" t="s">
        <v>371</v>
      </c>
      <c r="E379" t="s">
        <v>375</v>
      </c>
      <c r="K379">
        <f>Scores_and_Fixtures[[#This Row],[Wk]]</f>
        <v>38</v>
      </c>
      <c r="L379" t="str">
        <f>Scores_and_Fixtures[[#This Row],[Home]]</f>
        <v>Juventus</v>
      </c>
      <c r="M379">
        <f ca="1">IF(ISBLANK(Scores_and_Fixtures[[#This Row],[Home Score]])=FALSE,Scores_and_Fixtures[[#This Row],[Home Score]],_xlfn.BINOM.INV(10000,(VLOOKUP(L379,$AQ$3:$AS$22,2,FALSE)*VLOOKUP(O379,$AQ$3:$AS$22,3,FALSE)*($AS$1/2))/10000,RAND()))</f>
        <v>1</v>
      </c>
      <c r="N379">
        <f ca="1">IF(ISBLANK(Scores_and_Fixtures[[#This Row],[Away Score]])=FALSE,Scores_and_Fixtures[[#This Row],[Away Score]],_xlfn.BINOM.INV(10000,(VLOOKUP(O379,$AQ$3:$AS$22,2,FALSE)*VLOOKUP(L379,$AQ$3:$AS$22,3,FALSE)*($AS$1/2))/10000,RAND()))</f>
        <v>0</v>
      </c>
      <c r="O379" t="str">
        <f>Scores_and_Fixtures[[#This Row],[Away]]</f>
        <v>Monza</v>
      </c>
      <c r="U379">
        <v>287</v>
      </c>
      <c r="V379">
        <v>6</v>
      </c>
      <c r="W379">
        <v>4</v>
      </c>
      <c r="X379">
        <v>16</v>
      </c>
      <c r="Y379">
        <v>19</v>
      </c>
      <c r="Z379">
        <v>5</v>
      </c>
      <c r="AA379">
        <v>13</v>
      </c>
      <c r="AB379">
        <v>15</v>
      </c>
      <c r="AC379">
        <v>17</v>
      </c>
      <c r="AD379">
        <v>1</v>
      </c>
      <c r="AE379">
        <v>2</v>
      </c>
      <c r="AF379">
        <v>12</v>
      </c>
      <c r="AG379">
        <v>7</v>
      </c>
      <c r="AH379">
        <v>3</v>
      </c>
      <c r="AI379">
        <v>11</v>
      </c>
      <c r="AJ379">
        <v>8</v>
      </c>
      <c r="AK379">
        <v>9</v>
      </c>
      <c r="AL379">
        <v>20</v>
      </c>
      <c r="AM379">
        <v>14</v>
      </c>
      <c r="AN379">
        <v>10</v>
      </c>
      <c r="AO379">
        <v>18</v>
      </c>
      <c r="AT379">
        <f t="shared" si="43"/>
        <v>286</v>
      </c>
    </row>
    <row r="380" spans="1:46" x14ac:dyDescent="0.25">
      <c r="A380">
        <v>38</v>
      </c>
      <c r="B380" t="s">
        <v>376</v>
      </c>
      <c r="E380" t="s">
        <v>373</v>
      </c>
      <c r="K380">
        <f>Scores_and_Fixtures[[#This Row],[Wk]]</f>
        <v>38</v>
      </c>
      <c r="L380" t="str">
        <f>Scores_and_Fixtures[[#This Row],[Home]]</f>
        <v>Napoli</v>
      </c>
      <c r="M380">
        <f ca="1">IF(ISBLANK(Scores_and_Fixtures[[#This Row],[Home Score]])=FALSE,Scores_and_Fixtures[[#This Row],[Home Score]],_xlfn.BINOM.INV(10000,(VLOOKUP(L380,$AQ$3:$AS$22,2,FALSE)*VLOOKUP(O380,$AQ$3:$AS$22,3,FALSE)*($AS$1/2))/10000,RAND()))</f>
        <v>2</v>
      </c>
      <c r="N380">
        <f ca="1">IF(ISBLANK(Scores_and_Fixtures[[#This Row],[Away Score]])=FALSE,Scores_and_Fixtures[[#This Row],[Away Score]],_xlfn.BINOM.INV(10000,(VLOOKUP(O380,$AQ$3:$AS$22,2,FALSE)*VLOOKUP(L380,$AQ$3:$AS$22,3,FALSE)*($AS$1/2))/10000,RAND()))</f>
        <v>1</v>
      </c>
      <c r="O380" t="str">
        <f>Scores_and_Fixtures[[#This Row],[Away]]</f>
        <v>Lecce</v>
      </c>
      <c r="U380">
        <v>288</v>
      </c>
      <c r="V380">
        <v>8</v>
      </c>
      <c r="W380">
        <v>4</v>
      </c>
      <c r="X380">
        <v>18</v>
      </c>
      <c r="Y380">
        <v>20</v>
      </c>
      <c r="Z380">
        <v>5</v>
      </c>
      <c r="AA380">
        <v>10</v>
      </c>
      <c r="AB380">
        <v>14</v>
      </c>
      <c r="AC380">
        <v>17</v>
      </c>
      <c r="AD380">
        <v>1</v>
      </c>
      <c r="AE380">
        <v>2</v>
      </c>
      <c r="AF380">
        <v>13</v>
      </c>
      <c r="AG380">
        <v>12</v>
      </c>
      <c r="AH380">
        <v>3</v>
      </c>
      <c r="AI380">
        <v>9</v>
      </c>
      <c r="AJ380">
        <v>7</v>
      </c>
      <c r="AK380">
        <v>6</v>
      </c>
      <c r="AL380">
        <v>19</v>
      </c>
      <c r="AM380">
        <v>16</v>
      </c>
      <c r="AN380">
        <v>11</v>
      </c>
      <c r="AO380">
        <v>15</v>
      </c>
      <c r="AT380">
        <f t="shared" si="43"/>
        <v>287</v>
      </c>
    </row>
    <row r="381" spans="1:46" x14ac:dyDescent="0.25">
      <c r="A381">
        <v>38</v>
      </c>
      <c r="B381" t="s">
        <v>369</v>
      </c>
      <c r="E381" t="s">
        <v>370</v>
      </c>
      <c r="K381">
        <f>Scores_and_Fixtures[[#This Row],[Wk]]</f>
        <v>38</v>
      </c>
      <c r="L381" t="str">
        <f>Scores_and_Fixtures[[#This Row],[Home]]</f>
        <v>Hellas Verona</v>
      </c>
      <c r="M381">
        <f ca="1">IF(ISBLANK(Scores_and_Fixtures[[#This Row],[Home Score]])=FALSE,Scores_and_Fixtures[[#This Row],[Home Score]],_xlfn.BINOM.INV(10000,(VLOOKUP(L381,$AQ$3:$AS$22,2,FALSE)*VLOOKUP(O381,$AQ$3:$AS$22,3,FALSE)*($AS$1/2))/10000,RAND()))</f>
        <v>0</v>
      </c>
      <c r="N381">
        <f ca="1">IF(ISBLANK(Scores_and_Fixtures[[#This Row],[Away Score]])=FALSE,Scores_and_Fixtures[[#This Row],[Away Score]],_xlfn.BINOM.INV(10000,(VLOOKUP(O381,$AQ$3:$AS$22,2,FALSE)*VLOOKUP(L381,$AQ$3:$AS$22,3,FALSE)*($AS$1/2))/10000,RAND()))</f>
        <v>2</v>
      </c>
      <c r="O381" t="str">
        <f>Scores_and_Fixtures[[#This Row],[Away]]</f>
        <v>Inter</v>
      </c>
      <c r="U381">
        <v>289</v>
      </c>
      <c r="V381">
        <v>9</v>
      </c>
      <c r="W381">
        <v>4</v>
      </c>
      <c r="X381">
        <v>16</v>
      </c>
      <c r="Y381">
        <v>20</v>
      </c>
      <c r="Z381">
        <v>8</v>
      </c>
      <c r="AA381">
        <v>11</v>
      </c>
      <c r="AB381">
        <v>15</v>
      </c>
      <c r="AC381">
        <v>19</v>
      </c>
      <c r="AD381">
        <v>1</v>
      </c>
      <c r="AE381">
        <v>3</v>
      </c>
      <c r="AF381">
        <v>13</v>
      </c>
      <c r="AG381">
        <v>12</v>
      </c>
      <c r="AH381">
        <v>2</v>
      </c>
      <c r="AI381">
        <v>7</v>
      </c>
      <c r="AJ381">
        <v>6</v>
      </c>
      <c r="AK381">
        <v>5</v>
      </c>
      <c r="AL381">
        <v>17</v>
      </c>
      <c r="AM381">
        <v>14</v>
      </c>
      <c r="AN381">
        <v>10</v>
      </c>
      <c r="AO381">
        <v>18</v>
      </c>
      <c r="AT381">
        <f t="shared" si="43"/>
        <v>288</v>
      </c>
    </row>
    <row r="382" spans="1:46" x14ac:dyDescent="0.25">
      <c r="U382">
        <v>290</v>
      </c>
      <c r="V382">
        <v>8</v>
      </c>
      <c r="W382">
        <v>3</v>
      </c>
      <c r="X382">
        <v>14</v>
      </c>
      <c r="Y382">
        <v>19</v>
      </c>
      <c r="Z382">
        <v>5</v>
      </c>
      <c r="AA382">
        <v>13</v>
      </c>
      <c r="AB382">
        <v>15</v>
      </c>
      <c r="AC382">
        <v>18</v>
      </c>
      <c r="AD382">
        <v>1</v>
      </c>
      <c r="AE382">
        <v>2</v>
      </c>
      <c r="AF382">
        <v>10</v>
      </c>
      <c r="AG382">
        <v>11</v>
      </c>
      <c r="AH382">
        <v>4</v>
      </c>
      <c r="AI382">
        <v>9</v>
      </c>
      <c r="AJ382">
        <v>6</v>
      </c>
      <c r="AK382">
        <v>7</v>
      </c>
      <c r="AL382">
        <v>17</v>
      </c>
      <c r="AM382">
        <v>16</v>
      </c>
      <c r="AN382">
        <v>12</v>
      </c>
      <c r="AO382">
        <v>20</v>
      </c>
      <c r="AT382">
        <f t="shared" si="43"/>
        <v>289</v>
      </c>
    </row>
    <row r="383" spans="1:46" x14ac:dyDescent="0.25">
      <c r="A383" t="s">
        <v>207</v>
      </c>
      <c r="B383" t="s">
        <v>211</v>
      </c>
      <c r="C383" t="s">
        <v>12</v>
      </c>
      <c r="D383" t="s">
        <v>253</v>
      </c>
      <c r="E383" t="s">
        <v>213</v>
      </c>
      <c r="U383">
        <v>291</v>
      </c>
      <c r="V383">
        <v>5</v>
      </c>
      <c r="W383">
        <v>7</v>
      </c>
      <c r="X383">
        <v>17</v>
      </c>
      <c r="Y383">
        <v>20</v>
      </c>
      <c r="Z383">
        <v>4</v>
      </c>
      <c r="AA383">
        <v>11</v>
      </c>
      <c r="AB383">
        <v>14</v>
      </c>
      <c r="AC383">
        <v>16</v>
      </c>
      <c r="AD383">
        <v>1</v>
      </c>
      <c r="AE383">
        <v>2</v>
      </c>
      <c r="AF383">
        <v>13</v>
      </c>
      <c r="AG383">
        <v>8</v>
      </c>
      <c r="AH383">
        <v>3</v>
      </c>
      <c r="AI383">
        <v>6</v>
      </c>
      <c r="AJ383">
        <v>9</v>
      </c>
      <c r="AK383">
        <v>10</v>
      </c>
      <c r="AL383">
        <v>18</v>
      </c>
      <c r="AM383">
        <v>15</v>
      </c>
      <c r="AN383">
        <v>12</v>
      </c>
      <c r="AO383">
        <v>19</v>
      </c>
      <c r="AT383">
        <f t="shared" si="43"/>
        <v>290</v>
      </c>
    </row>
    <row r="384" spans="1:46" x14ac:dyDescent="0.25">
      <c r="A384">
        <v>1</v>
      </c>
      <c r="B384" t="s">
        <v>367</v>
      </c>
      <c r="C384">
        <v>0.9</v>
      </c>
      <c r="D384">
        <v>1.5</v>
      </c>
      <c r="E384" t="s">
        <v>376</v>
      </c>
      <c r="U384">
        <v>292</v>
      </c>
      <c r="V384">
        <v>7</v>
      </c>
      <c r="W384">
        <v>6</v>
      </c>
      <c r="X384">
        <v>17</v>
      </c>
      <c r="Y384">
        <v>20</v>
      </c>
      <c r="Z384">
        <v>4</v>
      </c>
      <c r="AA384">
        <v>15</v>
      </c>
      <c r="AB384">
        <v>10</v>
      </c>
      <c r="AC384">
        <v>19</v>
      </c>
      <c r="AD384">
        <v>1</v>
      </c>
      <c r="AE384">
        <v>2</v>
      </c>
      <c r="AF384">
        <v>13</v>
      </c>
      <c r="AG384">
        <v>11</v>
      </c>
      <c r="AH384">
        <v>3</v>
      </c>
      <c r="AI384">
        <v>9</v>
      </c>
      <c r="AJ384">
        <v>5</v>
      </c>
      <c r="AK384">
        <v>8</v>
      </c>
      <c r="AL384">
        <v>18</v>
      </c>
      <c r="AM384">
        <v>16</v>
      </c>
      <c r="AN384">
        <v>12</v>
      </c>
      <c r="AO384">
        <v>14</v>
      </c>
      <c r="AT384">
        <f t="shared" si="43"/>
        <v>291</v>
      </c>
    </row>
    <row r="385" spans="1:46" x14ac:dyDescent="0.25">
      <c r="A385">
        <v>1</v>
      </c>
      <c r="B385" t="s">
        <v>365</v>
      </c>
      <c r="C385">
        <v>0.7</v>
      </c>
      <c r="D385">
        <v>0.5</v>
      </c>
      <c r="E385" t="s">
        <v>369</v>
      </c>
      <c r="U385">
        <v>293</v>
      </c>
      <c r="V385">
        <v>11</v>
      </c>
      <c r="W385">
        <v>4</v>
      </c>
      <c r="X385">
        <v>17</v>
      </c>
      <c r="Y385">
        <v>18</v>
      </c>
      <c r="Z385">
        <v>5</v>
      </c>
      <c r="AA385">
        <v>12</v>
      </c>
      <c r="AB385">
        <v>15</v>
      </c>
      <c r="AC385">
        <v>16</v>
      </c>
      <c r="AD385">
        <v>1</v>
      </c>
      <c r="AE385">
        <v>2</v>
      </c>
      <c r="AF385">
        <v>14</v>
      </c>
      <c r="AG385">
        <v>8</v>
      </c>
      <c r="AH385">
        <v>3</v>
      </c>
      <c r="AI385">
        <v>9</v>
      </c>
      <c r="AJ385">
        <v>7</v>
      </c>
      <c r="AK385">
        <v>6</v>
      </c>
      <c r="AL385">
        <v>20</v>
      </c>
      <c r="AM385">
        <v>13</v>
      </c>
      <c r="AN385">
        <v>10</v>
      </c>
      <c r="AO385">
        <v>19</v>
      </c>
      <c r="AT385">
        <f t="shared" si="43"/>
        <v>292</v>
      </c>
    </row>
    <row r="386" spans="1:46" x14ac:dyDescent="0.25">
      <c r="A386">
        <v>1</v>
      </c>
      <c r="B386" t="s">
        <v>370</v>
      </c>
      <c r="C386">
        <v>2.7</v>
      </c>
      <c r="D386">
        <v>0.8</v>
      </c>
      <c r="E386" t="s">
        <v>375</v>
      </c>
      <c r="U386">
        <v>294</v>
      </c>
      <c r="V386">
        <v>8</v>
      </c>
      <c r="W386">
        <v>4</v>
      </c>
      <c r="X386">
        <v>18</v>
      </c>
      <c r="Y386">
        <v>20</v>
      </c>
      <c r="Z386">
        <v>6</v>
      </c>
      <c r="AA386">
        <v>12</v>
      </c>
      <c r="AB386">
        <v>17</v>
      </c>
      <c r="AC386">
        <v>16</v>
      </c>
      <c r="AD386">
        <v>1</v>
      </c>
      <c r="AE386">
        <v>2</v>
      </c>
      <c r="AF386">
        <v>11</v>
      </c>
      <c r="AG386">
        <v>13</v>
      </c>
      <c r="AH386">
        <v>3</v>
      </c>
      <c r="AI386">
        <v>9</v>
      </c>
      <c r="AJ386">
        <v>7</v>
      </c>
      <c r="AK386">
        <v>5</v>
      </c>
      <c r="AL386">
        <v>19</v>
      </c>
      <c r="AM386">
        <v>14</v>
      </c>
      <c r="AN386">
        <v>10</v>
      </c>
      <c r="AO386">
        <v>15</v>
      </c>
      <c r="AT386">
        <f t="shared" si="43"/>
        <v>293</v>
      </c>
    </row>
    <row r="387" spans="1:46" x14ac:dyDescent="0.25">
      <c r="A387">
        <v>1</v>
      </c>
      <c r="B387" t="s">
        <v>368</v>
      </c>
      <c r="C387">
        <v>0.2</v>
      </c>
      <c r="D387">
        <v>1</v>
      </c>
      <c r="E387" t="s">
        <v>366</v>
      </c>
      <c r="U387">
        <v>295</v>
      </c>
      <c r="V387">
        <v>9</v>
      </c>
      <c r="W387">
        <v>6</v>
      </c>
      <c r="X387">
        <v>18</v>
      </c>
      <c r="Y387">
        <v>20</v>
      </c>
      <c r="Z387">
        <v>5</v>
      </c>
      <c r="AA387">
        <v>10</v>
      </c>
      <c r="AB387">
        <v>11</v>
      </c>
      <c r="AC387">
        <v>16</v>
      </c>
      <c r="AD387">
        <v>1</v>
      </c>
      <c r="AE387">
        <v>2</v>
      </c>
      <c r="AF387">
        <v>12</v>
      </c>
      <c r="AG387">
        <v>13</v>
      </c>
      <c r="AH387">
        <v>4</v>
      </c>
      <c r="AI387">
        <v>7</v>
      </c>
      <c r="AJ387">
        <v>3</v>
      </c>
      <c r="AK387">
        <v>8</v>
      </c>
      <c r="AL387">
        <v>19</v>
      </c>
      <c r="AM387">
        <v>15</v>
      </c>
      <c r="AN387">
        <v>14</v>
      </c>
      <c r="AO387">
        <v>17</v>
      </c>
      <c r="AT387">
        <f t="shared" si="43"/>
        <v>294</v>
      </c>
    </row>
    <row r="388" spans="1:46" x14ac:dyDescent="0.25">
      <c r="A388">
        <v>1</v>
      </c>
      <c r="B388" t="s">
        <v>379</v>
      </c>
      <c r="C388">
        <v>0.4</v>
      </c>
      <c r="D388">
        <v>1.3</v>
      </c>
      <c r="E388" t="s">
        <v>362</v>
      </c>
      <c r="U388">
        <v>296</v>
      </c>
      <c r="V388">
        <v>8</v>
      </c>
      <c r="W388">
        <v>6</v>
      </c>
      <c r="X388">
        <v>17</v>
      </c>
      <c r="Y388">
        <v>19</v>
      </c>
      <c r="Z388">
        <v>4</v>
      </c>
      <c r="AA388">
        <v>13</v>
      </c>
      <c r="AB388">
        <v>14</v>
      </c>
      <c r="AC388">
        <v>15</v>
      </c>
      <c r="AD388">
        <v>1</v>
      </c>
      <c r="AE388">
        <v>3</v>
      </c>
      <c r="AF388">
        <v>9</v>
      </c>
      <c r="AG388">
        <v>12</v>
      </c>
      <c r="AH388">
        <v>2</v>
      </c>
      <c r="AI388">
        <v>10</v>
      </c>
      <c r="AJ388">
        <v>5</v>
      </c>
      <c r="AK388">
        <v>7</v>
      </c>
      <c r="AL388">
        <v>20</v>
      </c>
      <c r="AM388">
        <v>16</v>
      </c>
      <c r="AN388">
        <v>11</v>
      </c>
      <c r="AO388">
        <v>18</v>
      </c>
      <c r="AT388">
        <f t="shared" si="43"/>
        <v>295</v>
      </c>
    </row>
    <row r="389" spans="1:46" x14ac:dyDescent="0.25">
      <c r="A389">
        <v>1</v>
      </c>
      <c r="B389" t="s">
        <v>377</v>
      </c>
      <c r="C389">
        <v>1.9</v>
      </c>
      <c r="D389">
        <v>0.1</v>
      </c>
      <c r="E389" t="s">
        <v>378</v>
      </c>
      <c r="U389">
        <v>297</v>
      </c>
      <c r="V389">
        <v>6</v>
      </c>
      <c r="W389">
        <v>3</v>
      </c>
      <c r="X389">
        <v>17</v>
      </c>
      <c r="Y389">
        <v>19</v>
      </c>
      <c r="Z389">
        <v>4</v>
      </c>
      <c r="AA389">
        <v>15</v>
      </c>
      <c r="AB389">
        <v>14</v>
      </c>
      <c r="AC389">
        <v>13</v>
      </c>
      <c r="AD389">
        <v>1</v>
      </c>
      <c r="AE389">
        <v>2</v>
      </c>
      <c r="AF389">
        <v>10</v>
      </c>
      <c r="AG389">
        <v>12</v>
      </c>
      <c r="AH389">
        <v>5</v>
      </c>
      <c r="AI389">
        <v>7</v>
      </c>
      <c r="AJ389">
        <v>9</v>
      </c>
      <c r="AK389">
        <v>11</v>
      </c>
      <c r="AL389">
        <v>20</v>
      </c>
      <c r="AM389">
        <v>16</v>
      </c>
      <c r="AN389">
        <v>8</v>
      </c>
      <c r="AO389">
        <v>18</v>
      </c>
      <c r="AT389">
        <f t="shared" si="43"/>
        <v>296</v>
      </c>
    </row>
    <row r="390" spans="1:46" x14ac:dyDescent="0.25">
      <c r="A390">
        <v>1</v>
      </c>
      <c r="B390" t="s">
        <v>373</v>
      </c>
      <c r="C390">
        <v>1.4</v>
      </c>
      <c r="D390">
        <v>1.6</v>
      </c>
      <c r="E390" t="s">
        <v>372</v>
      </c>
      <c r="U390">
        <v>298</v>
      </c>
      <c r="V390">
        <v>8</v>
      </c>
      <c r="W390">
        <v>5</v>
      </c>
      <c r="X390">
        <v>16</v>
      </c>
      <c r="Y390">
        <v>18</v>
      </c>
      <c r="Z390">
        <v>6</v>
      </c>
      <c r="AA390">
        <v>13</v>
      </c>
      <c r="AB390">
        <v>15</v>
      </c>
      <c r="AC390">
        <v>19</v>
      </c>
      <c r="AD390">
        <v>1</v>
      </c>
      <c r="AE390">
        <v>2</v>
      </c>
      <c r="AF390">
        <v>11</v>
      </c>
      <c r="AG390">
        <v>10</v>
      </c>
      <c r="AH390">
        <v>3</v>
      </c>
      <c r="AI390">
        <v>12</v>
      </c>
      <c r="AJ390">
        <v>4</v>
      </c>
      <c r="AK390">
        <v>7</v>
      </c>
      <c r="AL390">
        <v>20</v>
      </c>
      <c r="AM390">
        <v>14</v>
      </c>
      <c r="AN390">
        <v>9</v>
      </c>
      <c r="AO390">
        <v>17</v>
      </c>
      <c r="AT390">
        <f t="shared" si="43"/>
        <v>297</v>
      </c>
    </row>
    <row r="391" spans="1:46" x14ac:dyDescent="0.25">
      <c r="A391">
        <v>1</v>
      </c>
      <c r="B391" t="s">
        <v>381</v>
      </c>
      <c r="C391">
        <v>1</v>
      </c>
      <c r="D391">
        <v>1.8</v>
      </c>
      <c r="E391" t="s">
        <v>371</v>
      </c>
      <c r="U391">
        <v>299</v>
      </c>
      <c r="V391">
        <v>6</v>
      </c>
      <c r="W391">
        <v>8</v>
      </c>
      <c r="X391">
        <v>16</v>
      </c>
      <c r="Y391">
        <v>19</v>
      </c>
      <c r="Z391">
        <v>4</v>
      </c>
      <c r="AA391">
        <v>12</v>
      </c>
      <c r="AB391">
        <v>14</v>
      </c>
      <c r="AC391">
        <v>18</v>
      </c>
      <c r="AD391">
        <v>1</v>
      </c>
      <c r="AE391">
        <v>2</v>
      </c>
      <c r="AF391">
        <v>9</v>
      </c>
      <c r="AG391">
        <v>10</v>
      </c>
      <c r="AH391">
        <v>3</v>
      </c>
      <c r="AI391">
        <v>13</v>
      </c>
      <c r="AJ391">
        <v>11</v>
      </c>
      <c r="AK391">
        <v>5</v>
      </c>
      <c r="AL391">
        <v>20</v>
      </c>
      <c r="AM391">
        <v>15</v>
      </c>
      <c r="AN391">
        <v>7</v>
      </c>
      <c r="AO391">
        <v>17</v>
      </c>
      <c r="AT391">
        <f t="shared" si="43"/>
        <v>298</v>
      </c>
    </row>
    <row r="392" spans="1:46" x14ac:dyDescent="0.25">
      <c r="A392">
        <v>1</v>
      </c>
      <c r="B392" t="s">
        <v>380</v>
      </c>
      <c r="C392">
        <v>1</v>
      </c>
      <c r="D392">
        <v>0.4</v>
      </c>
      <c r="E392" t="s">
        <v>364</v>
      </c>
      <c r="U392">
        <v>300</v>
      </c>
      <c r="V392">
        <v>9</v>
      </c>
      <c r="W392">
        <v>5</v>
      </c>
      <c r="X392">
        <v>17</v>
      </c>
      <c r="Y392">
        <v>20</v>
      </c>
      <c r="Z392">
        <v>6</v>
      </c>
      <c r="AA392">
        <v>10</v>
      </c>
      <c r="AB392">
        <v>13</v>
      </c>
      <c r="AC392">
        <v>16</v>
      </c>
      <c r="AD392">
        <v>1</v>
      </c>
      <c r="AE392">
        <v>2</v>
      </c>
      <c r="AF392">
        <v>14</v>
      </c>
      <c r="AG392">
        <v>7</v>
      </c>
      <c r="AH392">
        <v>3</v>
      </c>
      <c r="AI392">
        <v>11</v>
      </c>
      <c r="AJ392">
        <v>4</v>
      </c>
      <c r="AK392">
        <v>8</v>
      </c>
      <c r="AL392">
        <v>19</v>
      </c>
      <c r="AM392">
        <v>15</v>
      </c>
      <c r="AN392">
        <v>12</v>
      </c>
      <c r="AO392">
        <v>18</v>
      </c>
      <c r="AT392">
        <f t="shared" si="43"/>
        <v>299</v>
      </c>
    </row>
    <row r="393" spans="1:46" x14ac:dyDescent="0.25">
      <c r="A393">
        <v>1</v>
      </c>
      <c r="B393" t="s">
        <v>363</v>
      </c>
      <c r="C393">
        <v>1</v>
      </c>
      <c r="D393">
        <v>0.9</v>
      </c>
      <c r="E393" t="s">
        <v>374</v>
      </c>
      <c r="U393">
        <v>301</v>
      </c>
      <c r="V393">
        <v>7</v>
      </c>
      <c r="W393">
        <v>6</v>
      </c>
      <c r="X393">
        <v>17</v>
      </c>
      <c r="Y393">
        <v>19</v>
      </c>
      <c r="Z393">
        <v>3</v>
      </c>
      <c r="AA393">
        <v>15</v>
      </c>
      <c r="AB393">
        <v>14</v>
      </c>
      <c r="AC393">
        <v>16</v>
      </c>
      <c r="AD393">
        <v>1</v>
      </c>
      <c r="AE393">
        <v>2</v>
      </c>
      <c r="AF393">
        <v>11</v>
      </c>
      <c r="AG393">
        <v>9</v>
      </c>
      <c r="AH393">
        <v>4</v>
      </c>
      <c r="AI393">
        <v>13</v>
      </c>
      <c r="AJ393">
        <v>5</v>
      </c>
      <c r="AK393">
        <v>8</v>
      </c>
      <c r="AL393">
        <v>20</v>
      </c>
      <c r="AM393">
        <v>12</v>
      </c>
      <c r="AN393">
        <v>10</v>
      </c>
      <c r="AO393">
        <v>18</v>
      </c>
      <c r="AT393">
        <f t="shared" si="43"/>
        <v>300</v>
      </c>
    </row>
    <row r="394" spans="1:46" x14ac:dyDescent="0.25">
      <c r="A394">
        <v>2</v>
      </c>
      <c r="B394" t="s">
        <v>367</v>
      </c>
      <c r="C394">
        <v>0.7</v>
      </c>
      <c r="D394">
        <v>1.6</v>
      </c>
      <c r="E394" t="s">
        <v>362</v>
      </c>
      <c r="U394">
        <v>302</v>
      </c>
      <c r="V394">
        <v>8</v>
      </c>
      <c r="W394">
        <v>5</v>
      </c>
      <c r="X394">
        <v>16</v>
      </c>
      <c r="Y394">
        <v>19</v>
      </c>
      <c r="Z394">
        <v>7</v>
      </c>
      <c r="AA394">
        <v>14</v>
      </c>
      <c r="AB394">
        <v>15</v>
      </c>
      <c r="AC394">
        <v>18</v>
      </c>
      <c r="AD394">
        <v>1</v>
      </c>
      <c r="AE394">
        <v>2</v>
      </c>
      <c r="AF394">
        <v>13</v>
      </c>
      <c r="AG394">
        <v>12</v>
      </c>
      <c r="AH394">
        <v>3</v>
      </c>
      <c r="AI394">
        <v>9</v>
      </c>
      <c r="AJ394">
        <v>6</v>
      </c>
      <c r="AK394">
        <v>4</v>
      </c>
      <c r="AL394">
        <v>20</v>
      </c>
      <c r="AM394">
        <v>11</v>
      </c>
      <c r="AN394">
        <v>10</v>
      </c>
      <c r="AO394">
        <v>17</v>
      </c>
      <c r="AT394">
        <f t="shared" si="43"/>
        <v>301</v>
      </c>
    </row>
    <row r="395" spans="1:46" x14ac:dyDescent="0.25">
      <c r="A395">
        <v>2</v>
      </c>
      <c r="B395" t="s">
        <v>375</v>
      </c>
      <c r="C395">
        <v>2</v>
      </c>
      <c r="D395">
        <v>1</v>
      </c>
      <c r="E395" t="s">
        <v>365</v>
      </c>
      <c r="U395">
        <v>303</v>
      </c>
      <c r="V395">
        <v>4</v>
      </c>
      <c r="W395">
        <v>6</v>
      </c>
      <c r="X395">
        <v>14</v>
      </c>
      <c r="Y395">
        <v>19</v>
      </c>
      <c r="Z395">
        <v>5</v>
      </c>
      <c r="AA395">
        <v>9</v>
      </c>
      <c r="AB395">
        <v>18</v>
      </c>
      <c r="AC395">
        <v>17</v>
      </c>
      <c r="AD395">
        <v>1</v>
      </c>
      <c r="AE395">
        <v>2</v>
      </c>
      <c r="AF395">
        <v>13</v>
      </c>
      <c r="AG395">
        <v>12</v>
      </c>
      <c r="AH395">
        <v>3</v>
      </c>
      <c r="AI395">
        <v>11</v>
      </c>
      <c r="AJ395">
        <v>7</v>
      </c>
      <c r="AK395">
        <v>8</v>
      </c>
      <c r="AL395">
        <v>20</v>
      </c>
      <c r="AM395">
        <v>15</v>
      </c>
      <c r="AN395">
        <v>10</v>
      </c>
      <c r="AO395">
        <v>16</v>
      </c>
      <c r="AT395">
        <f t="shared" si="43"/>
        <v>302</v>
      </c>
    </row>
    <row r="396" spans="1:46" x14ac:dyDescent="0.25">
      <c r="A396">
        <v>2</v>
      </c>
      <c r="B396" t="s">
        <v>369</v>
      </c>
      <c r="C396">
        <v>0.7</v>
      </c>
      <c r="D396">
        <v>1.5</v>
      </c>
      <c r="E396" t="s">
        <v>377</v>
      </c>
      <c r="U396">
        <v>304</v>
      </c>
      <c r="V396">
        <v>7</v>
      </c>
      <c r="W396">
        <v>5</v>
      </c>
      <c r="X396">
        <v>17</v>
      </c>
      <c r="Y396">
        <v>19</v>
      </c>
      <c r="Z396">
        <v>9</v>
      </c>
      <c r="AA396">
        <v>13</v>
      </c>
      <c r="AB396">
        <v>14</v>
      </c>
      <c r="AC396">
        <v>16</v>
      </c>
      <c r="AD396">
        <v>1</v>
      </c>
      <c r="AE396">
        <v>2</v>
      </c>
      <c r="AF396">
        <v>10</v>
      </c>
      <c r="AG396">
        <v>11</v>
      </c>
      <c r="AH396">
        <v>4</v>
      </c>
      <c r="AI396">
        <v>8</v>
      </c>
      <c r="AJ396">
        <v>3</v>
      </c>
      <c r="AK396">
        <v>6</v>
      </c>
      <c r="AL396">
        <v>20</v>
      </c>
      <c r="AM396">
        <v>15</v>
      </c>
      <c r="AN396">
        <v>12</v>
      </c>
      <c r="AO396">
        <v>18</v>
      </c>
      <c r="AT396">
        <f t="shared" si="43"/>
        <v>303</v>
      </c>
    </row>
    <row r="397" spans="1:46" x14ac:dyDescent="0.25">
      <c r="A397">
        <v>2</v>
      </c>
      <c r="B397" t="s">
        <v>374</v>
      </c>
      <c r="C397">
        <v>3</v>
      </c>
      <c r="D397">
        <v>0.5</v>
      </c>
      <c r="E397" t="s">
        <v>380</v>
      </c>
      <c r="U397">
        <v>305</v>
      </c>
      <c r="V397">
        <v>6</v>
      </c>
      <c r="W397">
        <v>4</v>
      </c>
      <c r="X397">
        <v>16</v>
      </c>
      <c r="Y397">
        <v>18</v>
      </c>
      <c r="Z397">
        <v>5</v>
      </c>
      <c r="AA397">
        <v>13</v>
      </c>
      <c r="AB397">
        <v>14</v>
      </c>
      <c r="AC397">
        <v>17</v>
      </c>
      <c r="AD397">
        <v>1</v>
      </c>
      <c r="AE397">
        <v>2</v>
      </c>
      <c r="AF397">
        <v>9</v>
      </c>
      <c r="AG397">
        <v>11</v>
      </c>
      <c r="AH397">
        <v>3</v>
      </c>
      <c r="AI397">
        <v>12</v>
      </c>
      <c r="AJ397">
        <v>8</v>
      </c>
      <c r="AK397">
        <v>7</v>
      </c>
      <c r="AL397">
        <v>20</v>
      </c>
      <c r="AM397">
        <v>15</v>
      </c>
      <c r="AN397">
        <v>10</v>
      </c>
      <c r="AO397">
        <v>19</v>
      </c>
      <c r="AT397">
        <f t="shared" si="43"/>
        <v>304</v>
      </c>
    </row>
    <row r="398" spans="1:46" x14ac:dyDescent="0.25">
      <c r="A398">
        <v>2</v>
      </c>
      <c r="B398" t="s">
        <v>371</v>
      </c>
      <c r="C398">
        <v>0.8</v>
      </c>
      <c r="D398">
        <v>0.5</v>
      </c>
      <c r="E398" t="s">
        <v>363</v>
      </c>
      <c r="U398">
        <v>306</v>
      </c>
      <c r="V398">
        <v>7</v>
      </c>
      <c r="W398">
        <v>8</v>
      </c>
      <c r="X398">
        <v>17</v>
      </c>
      <c r="Y398">
        <v>20</v>
      </c>
      <c r="Z398">
        <v>3</v>
      </c>
      <c r="AA398">
        <v>14</v>
      </c>
      <c r="AB398">
        <v>13</v>
      </c>
      <c r="AC398">
        <v>19</v>
      </c>
      <c r="AD398">
        <v>1</v>
      </c>
      <c r="AE398">
        <v>2</v>
      </c>
      <c r="AF398">
        <v>9</v>
      </c>
      <c r="AG398">
        <v>10</v>
      </c>
      <c r="AH398">
        <v>4</v>
      </c>
      <c r="AI398">
        <v>11</v>
      </c>
      <c r="AJ398">
        <v>5</v>
      </c>
      <c r="AK398">
        <v>6</v>
      </c>
      <c r="AL398">
        <v>18</v>
      </c>
      <c r="AM398">
        <v>15</v>
      </c>
      <c r="AN398">
        <v>12</v>
      </c>
      <c r="AO398">
        <v>16</v>
      </c>
      <c r="AT398">
        <f t="shared" si="43"/>
        <v>305</v>
      </c>
    </row>
    <row r="399" spans="1:46" x14ac:dyDescent="0.25">
      <c r="A399">
        <v>2</v>
      </c>
      <c r="B399" t="s">
        <v>366</v>
      </c>
      <c r="C399">
        <v>1.3</v>
      </c>
      <c r="D399">
        <v>0.3</v>
      </c>
      <c r="E399" t="s">
        <v>373</v>
      </c>
      <c r="U399">
        <v>307</v>
      </c>
      <c r="V399">
        <v>8</v>
      </c>
      <c r="W399">
        <v>5</v>
      </c>
      <c r="X399">
        <v>17</v>
      </c>
      <c r="Y399">
        <v>19</v>
      </c>
      <c r="Z399">
        <v>4</v>
      </c>
      <c r="AA399">
        <v>12</v>
      </c>
      <c r="AB399">
        <v>14</v>
      </c>
      <c r="AC399">
        <v>16</v>
      </c>
      <c r="AD399">
        <v>1</v>
      </c>
      <c r="AE399">
        <v>2</v>
      </c>
      <c r="AF399">
        <v>13</v>
      </c>
      <c r="AG399">
        <v>11</v>
      </c>
      <c r="AH399">
        <v>3</v>
      </c>
      <c r="AI399">
        <v>9</v>
      </c>
      <c r="AJ399">
        <v>6</v>
      </c>
      <c r="AK399">
        <v>7</v>
      </c>
      <c r="AL399">
        <v>20</v>
      </c>
      <c r="AM399">
        <v>15</v>
      </c>
      <c r="AN399">
        <v>10</v>
      </c>
      <c r="AO399">
        <v>18</v>
      </c>
      <c r="AT399">
        <f t="shared" si="43"/>
        <v>306</v>
      </c>
    </row>
    <row r="400" spans="1:46" x14ac:dyDescent="0.25">
      <c r="A400">
        <v>2</v>
      </c>
      <c r="B400" t="s">
        <v>376</v>
      </c>
      <c r="C400">
        <v>3.5</v>
      </c>
      <c r="D400">
        <v>0.2</v>
      </c>
      <c r="E400" t="s">
        <v>379</v>
      </c>
      <c r="U400">
        <v>308</v>
      </c>
      <c r="V400">
        <v>7</v>
      </c>
      <c r="W400">
        <v>5</v>
      </c>
      <c r="X400">
        <v>17</v>
      </c>
      <c r="Y400">
        <v>20</v>
      </c>
      <c r="Z400">
        <v>6</v>
      </c>
      <c r="AA400">
        <v>11</v>
      </c>
      <c r="AB400">
        <v>14</v>
      </c>
      <c r="AC400">
        <v>16</v>
      </c>
      <c r="AD400">
        <v>1</v>
      </c>
      <c r="AE400">
        <v>2</v>
      </c>
      <c r="AF400">
        <v>13</v>
      </c>
      <c r="AG400">
        <v>10</v>
      </c>
      <c r="AH400">
        <v>3</v>
      </c>
      <c r="AI400">
        <v>12</v>
      </c>
      <c r="AJ400">
        <v>4</v>
      </c>
      <c r="AK400">
        <v>9</v>
      </c>
      <c r="AL400">
        <v>19</v>
      </c>
      <c r="AM400">
        <v>15</v>
      </c>
      <c r="AN400">
        <v>8</v>
      </c>
      <c r="AO400">
        <v>18</v>
      </c>
      <c r="AT400">
        <f t="shared" si="43"/>
        <v>307</v>
      </c>
    </row>
    <row r="401" spans="1:46" x14ac:dyDescent="0.25">
      <c r="A401">
        <v>2</v>
      </c>
      <c r="B401" t="s">
        <v>372</v>
      </c>
      <c r="C401">
        <v>1.4</v>
      </c>
      <c r="D401">
        <v>0.6</v>
      </c>
      <c r="E401" t="s">
        <v>368</v>
      </c>
      <c r="U401">
        <v>309</v>
      </c>
      <c r="V401">
        <v>7</v>
      </c>
      <c r="W401">
        <v>5</v>
      </c>
      <c r="X401">
        <v>16</v>
      </c>
      <c r="Y401">
        <v>19</v>
      </c>
      <c r="Z401">
        <v>4</v>
      </c>
      <c r="AA401">
        <v>15</v>
      </c>
      <c r="AB401">
        <v>13</v>
      </c>
      <c r="AC401">
        <v>18</v>
      </c>
      <c r="AD401">
        <v>1</v>
      </c>
      <c r="AE401">
        <v>3</v>
      </c>
      <c r="AF401">
        <v>12</v>
      </c>
      <c r="AG401">
        <v>6</v>
      </c>
      <c r="AH401">
        <v>2</v>
      </c>
      <c r="AI401">
        <v>10</v>
      </c>
      <c r="AJ401">
        <v>9</v>
      </c>
      <c r="AK401">
        <v>8</v>
      </c>
      <c r="AL401">
        <v>20</v>
      </c>
      <c r="AM401">
        <v>14</v>
      </c>
      <c r="AN401">
        <v>11</v>
      </c>
      <c r="AO401">
        <v>17</v>
      </c>
      <c r="AT401">
        <f t="shared" si="43"/>
        <v>308</v>
      </c>
    </row>
    <row r="402" spans="1:46" x14ac:dyDescent="0.25">
      <c r="A402">
        <v>2</v>
      </c>
      <c r="B402" t="s">
        <v>378</v>
      </c>
      <c r="C402">
        <v>0.5</v>
      </c>
      <c r="D402">
        <v>0.8</v>
      </c>
      <c r="E402" t="s">
        <v>381</v>
      </c>
      <c r="U402">
        <v>310</v>
      </c>
      <c r="V402">
        <v>8</v>
      </c>
      <c r="W402">
        <v>5</v>
      </c>
      <c r="X402">
        <v>17</v>
      </c>
      <c r="Y402">
        <v>20</v>
      </c>
      <c r="Z402">
        <v>6</v>
      </c>
      <c r="AA402">
        <v>14</v>
      </c>
      <c r="AB402">
        <v>12</v>
      </c>
      <c r="AC402">
        <v>15</v>
      </c>
      <c r="AD402">
        <v>1</v>
      </c>
      <c r="AE402">
        <v>2</v>
      </c>
      <c r="AF402">
        <v>10</v>
      </c>
      <c r="AG402">
        <v>9</v>
      </c>
      <c r="AH402">
        <v>4</v>
      </c>
      <c r="AI402">
        <v>13</v>
      </c>
      <c r="AJ402">
        <v>3</v>
      </c>
      <c r="AK402">
        <v>7</v>
      </c>
      <c r="AL402">
        <v>19</v>
      </c>
      <c r="AM402">
        <v>16</v>
      </c>
      <c r="AN402">
        <v>11</v>
      </c>
      <c r="AO402">
        <v>18</v>
      </c>
      <c r="AT402">
        <f t="shared" si="43"/>
        <v>309</v>
      </c>
    </row>
    <row r="403" spans="1:46" x14ac:dyDescent="0.25">
      <c r="A403">
        <v>2</v>
      </c>
      <c r="B403" t="s">
        <v>364</v>
      </c>
      <c r="C403">
        <v>0.6</v>
      </c>
      <c r="D403">
        <v>0.9</v>
      </c>
      <c r="E403" t="s">
        <v>370</v>
      </c>
      <c r="U403">
        <v>311</v>
      </c>
      <c r="V403">
        <v>8</v>
      </c>
      <c r="W403">
        <v>3</v>
      </c>
      <c r="X403">
        <v>16</v>
      </c>
      <c r="Y403">
        <v>19</v>
      </c>
      <c r="Z403">
        <v>5</v>
      </c>
      <c r="AA403">
        <v>15</v>
      </c>
      <c r="AB403">
        <v>14</v>
      </c>
      <c r="AC403">
        <v>17</v>
      </c>
      <c r="AD403">
        <v>1</v>
      </c>
      <c r="AE403">
        <v>2</v>
      </c>
      <c r="AF403">
        <v>11</v>
      </c>
      <c r="AG403">
        <v>9</v>
      </c>
      <c r="AH403">
        <v>4</v>
      </c>
      <c r="AI403" t="e">
        <v>#N/A</v>
      </c>
      <c r="AJ403">
        <v>7</v>
      </c>
      <c r="AK403">
        <v>6</v>
      </c>
      <c r="AL403">
        <v>20</v>
      </c>
      <c r="AM403">
        <v>13</v>
      </c>
      <c r="AN403">
        <v>10</v>
      </c>
      <c r="AO403">
        <v>18</v>
      </c>
      <c r="AT403">
        <f t="shared" si="43"/>
        <v>310</v>
      </c>
    </row>
    <row r="404" spans="1:46" x14ac:dyDescent="0.25">
      <c r="A404">
        <v>3</v>
      </c>
      <c r="B404" t="s">
        <v>379</v>
      </c>
      <c r="C404">
        <v>1.7</v>
      </c>
      <c r="D404">
        <v>0.6</v>
      </c>
      <c r="E404" t="s">
        <v>369</v>
      </c>
      <c r="U404">
        <v>312</v>
      </c>
      <c r="V404">
        <v>9</v>
      </c>
      <c r="W404">
        <v>3</v>
      </c>
      <c r="X404">
        <v>18</v>
      </c>
      <c r="Y404">
        <v>20</v>
      </c>
      <c r="Z404">
        <v>4</v>
      </c>
      <c r="AA404">
        <v>11</v>
      </c>
      <c r="AB404">
        <v>15</v>
      </c>
      <c r="AC404">
        <v>16</v>
      </c>
      <c r="AD404">
        <v>1</v>
      </c>
      <c r="AE404">
        <v>2</v>
      </c>
      <c r="AF404">
        <v>12</v>
      </c>
      <c r="AG404">
        <v>8</v>
      </c>
      <c r="AH404">
        <v>5</v>
      </c>
      <c r="AI404">
        <v>10</v>
      </c>
      <c r="AJ404">
        <v>7</v>
      </c>
      <c r="AK404">
        <v>6</v>
      </c>
      <c r="AL404">
        <v>19</v>
      </c>
      <c r="AM404">
        <v>14</v>
      </c>
      <c r="AN404">
        <v>13</v>
      </c>
      <c r="AO404">
        <v>17</v>
      </c>
      <c r="AT404">
        <f t="shared" si="43"/>
        <v>311</v>
      </c>
    </row>
    <row r="405" spans="1:46" x14ac:dyDescent="0.25">
      <c r="A405">
        <v>3</v>
      </c>
      <c r="B405" t="s">
        <v>377</v>
      </c>
      <c r="C405">
        <v>0.7</v>
      </c>
      <c r="D405">
        <v>1.5</v>
      </c>
      <c r="E405" t="s">
        <v>374</v>
      </c>
      <c r="U405">
        <v>313</v>
      </c>
      <c r="V405">
        <v>10</v>
      </c>
      <c r="W405">
        <v>7</v>
      </c>
      <c r="X405">
        <v>18</v>
      </c>
      <c r="Y405">
        <v>20</v>
      </c>
      <c r="Z405">
        <v>3</v>
      </c>
      <c r="AA405">
        <v>8</v>
      </c>
      <c r="AB405">
        <v>14</v>
      </c>
      <c r="AC405">
        <v>17</v>
      </c>
      <c r="AD405">
        <v>1</v>
      </c>
      <c r="AE405">
        <v>4</v>
      </c>
      <c r="AF405">
        <v>12</v>
      </c>
      <c r="AG405">
        <v>11</v>
      </c>
      <c r="AH405">
        <v>2</v>
      </c>
      <c r="AI405">
        <v>6</v>
      </c>
      <c r="AJ405">
        <v>9</v>
      </c>
      <c r="AK405">
        <v>5</v>
      </c>
      <c r="AL405">
        <v>19</v>
      </c>
      <c r="AM405">
        <v>15</v>
      </c>
      <c r="AN405">
        <v>13</v>
      </c>
      <c r="AO405">
        <v>16</v>
      </c>
      <c r="AT405">
        <f t="shared" si="43"/>
        <v>312</v>
      </c>
    </row>
    <row r="406" spans="1:46" x14ac:dyDescent="0.25">
      <c r="A406">
        <v>3</v>
      </c>
      <c r="B406" t="s">
        <v>363</v>
      </c>
      <c r="C406">
        <v>2.2999999999999998</v>
      </c>
      <c r="D406">
        <v>0.5</v>
      </c>
      <c r="E406" t="s">
        <v>364</v>
      </c>
      <c r="U406">
        <v>314</v>
      </c>
      <c r="V406">
        <v>7</v>
      </c>
      <c r="W406">
        <v>4</v>
      </c>
      <c r="X406">
        <v>14</v>
      </c>
      <c r="Y406">
        <v>20</v>
      </c>
      <c r="Z406">
        <v>5</v>
      </c>
      <c r="AA406">
        <v>11</v>
      </c>
      <c r="AB406">
        <v>15</v>
      </c>
      <c r="AC406">
        <v>17</v>
      </c>
      <c r="AD406">
        <v>1</v>
      </c>
      <c r="AE406">
        <v>2</v>
      </c>
      <c r="AF406">
        <v>12</v>
      </c>
      <c r="AG406">
        <v>13</v>
      </c>
      <c r="AH406">
        <v>3</v>
      </c>
      <c r="AI406">
        <v>9</v>
      </c>
      <c r="AJ406">
        <v>6</v>
      </c>
      <c r="AK406">
        <v>8</v>
      </c>
      <c r="AL406">
        <v>19</v>
      </c>
      <c r="AM406">
        <v>16</v>
      </c>
      <c r="AN406">
        <v>10</v>
      </c>
      <c r="AO406">
        <v>18</v>
      </c>
      <c r="AT406">
        <f t="shared" si="43"/>
        <v>313</v>
      </c>
    </row>
    <row r="407" spans="1:46" x14ac:dyDescent="0.25">
      <c r="A407">
        <v>3</v>
      </c>
      <c r="B407" t="s">
        <v>381</v>
      </c>
      <c r="C407">
        <v>1.5</v>
      </c>
      <c r="D407">
        <v>1.8</v>
      </c>
      <c r="E407" t="s">
        <v>367</v>
      </c>
      <c r="U407">
        <v>315</v>
      </c>
      <c r="V407">
        <v>7</v>
      </c>
      <c r="W407">
        <v>6</v>
      </c>
      <c r="X407">
        <v>16</v>
      </c>
      <c r="Y407">
        <v>19</v>
      </c>
      <c r="Z407">
        <v>4</v>
      </c>
      <c r="AA407">
        <v>15</v>
      </c>
      <c r="AB407">
        <v>12</v>
      </c>
      <c r="AC407">
        <v>17</v>
      </c>
      <c r="AD407">
        <v>1</v>
      </c>
      <c r="AE407">
        <v>2</v>
      </c>
      <c r="AF407">
        <v>13</v>
      </c>
      <c r="AG407">
        <v>10</v>
      </c>
      <c r="AH407">
        <v>3</v>
      </c>
      <c r="AI407">
        <v>11</v>
      </c>
      <c r="AJ407">
        <v>5</v>
      </c>
      <c r="AK407">
        <v>9</v>
      </c>
      <c r="AL407">
        <v>20</v>
      </c>
      <c r="AM407">
        <v>14</v>
      </c>
      <c r="AN407">
        <v>8</v>
      </c>
      <c r="AO407">
        <v>18</v>
      </c>
      <c r="AT407">
        <f t="shared" si="43"/>
        <v>314</v>
      </c>
    </row>
    <row r="408" spans="1:46" x14ac:dyDescent="0.25">
      <c r="A408">
        <v>3</v>
      </c>
      <c r="B408" t="s">
        <v>376</v>
      </c>
      <c r="C408">
        <v>1.3</v>
      </c>
      <c r="D408">
        <v>0.6</v>
      </c>
      <c r="E408" t="s">
        <v>372</v>
      </c>
      <c r="U408">
        <v>316</v>
      </c>
      <c r="V408">
        <v>6</v>
      </c>
      <c r="W408">
        <v>4</v>
      </c>
      <c r="X408">
        <v>17</v>
      </c>
      <c r="Y408">
        <v>20</v>
      </c>
      <c r="Z408">
        <v>7</v>
      </c>
      <c r="AA408">
        <v>13</v>
      </c>
      <c r="AB408">
        <v>12</v>
      </c>
      <c r="AC408">
        <v>16</v>
      </c>
      <c r="AD408">
        <v>1</v>
      </c>
      <c r="AE408">
        <v>3</v>
      </c>
      <c r="AF408">
        <v>14</v>
      </c>
      <c r="AG408">
        <v>9</v>
      </c>
      <c r="AH408">
        <v>2</v>
      </c>
      <c r="AI408">
        <v>8</v>
      </c>
      <c r="AJ408">
        <v>10</v>
      </c>
      <c r="AK408">
        <v>5</v>
      </c>
      <c r="AL408">
        <v>18</v>
      </c>
      <c r="AM408">
        <v>15</v>
      </c>
      <c r="AN408">
        <v>11</v>
      </c>
      <c r="AO408">
        <v>19</v>
      </c>
      <c r="AT408">
        <f t="shared" si="43"/>
        <v>315</v>
      </c>
    </row>
    <row r="409" spans="1:46" x14ac:dyDescent="0.25">
      <c r="A409">
        <v>3</v>
      </c>
      <c r="B409" t="s">
        <v>362</v>
      </c>
      <c r="C409">
        <v>1.3</v>
      </c>
      <c r="D409">
        <v>0.4</v>
      </c>
      <c r="E409" t="s">
        <v>375</v>
      </c>
      <c r="U409">
        <v>317</v>
      </c>
      <c r="V409">
        <v>8</v>
      </c>
      <c r="W409">
        <v>4</v>
      </c>
      <c r="X409">
        <v>18</v>
      </c>
      <c r="Y409">
        <v>19</v>
      </c>
      <c r="Z409">
        <v>7</v>
      </c>
      <c r="AA409">
        <v>16</v>
      </c>
      <c r="AB409">
        <v>13</v>
      </c>
      <c r="AC409">
        <v>15</v>
      </c>
      <c r="AD409">
        <v>1</v>
      </c>
      <c r="AE409">
        <v>2</v>
      </c>
      <c r="AF409">
        <v>10</v>
      </c>
      <c r="AG409">
        <v>12</v>
      </c>
      <c r="AH409">
        <v>3</v>
      </c>
      <c r="AI409">
        <v>9</v>
      </c>
      <c r="AJ409">
        <v>6</v>
      </c>
      <c r="AK409">
        <v>5</v>
      </c>
      <c r="AL409">
        <v>20</v>
      </c>
      <c r="AM409">
        <v>14</v>
      </c>
      <c r="AN409">
        <v>11</v>
      </c>
      <c r="AO409">
        <v>17</v>
      </c>
      <c r="AT409">
        <f t="shared" si="43"/>
        <v>316</v>
      </c>
    </row>
    <row r="410" spans="1:46" x14ac:dyDescent="0.25">
      <c r="A410">
        <v>3</v>
      </c>
      <c r="B410" t="s">
        <v>380</v>
      </c>
      <c r="C410">
        <v>0.4</v>
      </c>
      <c r="D410">
        <v>0.2</v>
      </c>
      <c r="E410" t="s">
        <v>368</v>
      </c>
      <c r="U410">
        <v>318</v>
      </c>
      <c r="V410">
        <v>5</v>
      </c>
      <c r="W410">
        <v>4</v>
      </c>
      <c r="X410">
        <v>16</v>
      </c>
      <c r="Y410">
        <v>20</v>
      </c>
      <c r="Z410">
        <v>7</v>
      </c>
      <c r="AA410">
        <v>14</v>
      </c>
      <c r="AB410">
        <v>15</v>
      </c>
      <c r="AC410">
        <v>17</v>
      </c>
      <c r="AD410">
        <v>1</v>
      </c>
      <c r="AE410">
        <v>3</v>
      </c>
      <c r="AF410">
        <v>12</v>
      </c>
      <c r="AG410">
        <v>10</v>
      </c>
      <c r="AH410">
        <v>2</v>
      </c>
      <c r="AI410">
        <v>8</v>
      </c>
      <c r="AJ410">
        <v>9</v>
      </c>
      <c r="AK410">
        <v>6</v>
      </c>
      <c r="AL410">
        <v>19</v>
      </c>
      <c r="AM410">
        <v>11</v>
      </c>
      <c r="AN410">
        <v>13</v>
      </c>
      <c r="AO410">
        <v>18</v>
      </c>
      <c r="AT410">
        <f t="shared" si="43"/>
        <v>317</v>
      </c>
    </row>
    <row r="411" spans="1:46" x14ac:dyDescent="0.25">
      <c r="A411">
        <v>3</v>
      </c>
      <c r="B411" t="s">
        <v>370</v>
      </c>
      <c r="C411">
        <v>3.7</v>
      </c>
      <c r="D411">
        <v>0.4</v>
      </c>
      <c r="E411" t="s">
        <v>366</v>
      </c>
      <c r="U411">
        <v>319</v>
      </c>
      <c r="V411">
        <v>13</v>
      </c>
      <c r="W411">
        <v>5</v>
      </c>
      <c r="X411">
        <v>16</v>
      </c>
      <c r="Y411">
        <v>19</v>
      </c>
      <c r="Z411">
        <v>4</v>
      </c>
      <c r="AA411">
        <v>9</v>
      </c>
      <c r="AB411">
        <v>15</v>
      </c>
      <c r="AC411">
        <v>18</v>
      </c>
      <c r="AD411">
        <v>1</v>
      </c>
      <c r="AE411">
        <v>3</v>
      </c>
      <c r="AF411">
        <v>14</v>
      </c>
      <c r="AG411">
        <v>12</v>
      </c>
      <c r="AH411">
        <v>2</v>
      </c>
      <c r="AI411">
        <v>10</v>
      </c>
      <c r="AJ411">
        <v>6</v>
      </c>
      <c r="AK411">
        <v>7</v>
      </c>
      <c r="AL411">
        <v>20</v>
      </c>
      <c r="AM411">
        <v>11</v>
      </c>
      <c r="AN411">
        <v>8</v>
      </c>
      <c r="AO411">
        <v>17</v>
      </c>
      <c r="AT411">
        <f t="shared" si="43"/>
        <v>318</v>
      </c>
    </row>
    <row r="412" spans="1:46" x14ac:dyDescent="0.25">
      <c r="A412">
        <v>3</v>
      </c>
      <c r="B412" t="s">
        <v>373</v>
      </c>
      <c r="C412">
        <v>1.7</v>
      </c>
      <c r="D412">
        <v>1.1000000000000001</v>
      </c>
      <c r="E412" t="s">
        <v>378</v>
      </c>
      <c r="U412">
        <v>320</v>
      </c>
      <c r="V412">
        <v>8</v>
      </c>
      <c r="W412">
        <v>6</v>
      </c>
      <c r="X412">
        <v>14</v>
      </c>
      <c r="Y412">
        <v>18</v>
      </c>
      <c r="Z412">
        <v>5</v>
      </c>
      <c r="AA412">
        <v>13</v>
      </c>
      <c r="AB412">
        <v>17</v>
      </c>
      <c r="AC412">
        <v>16</v>
      </c>
      <c r="AD412">
        <v>1</v>
      </c>
      <c r="AE412">
        <v>2</v>
      </c>
      <c r="AF412">
        <v>15</v>
      </c>
      <c r="AG412">
        <v>11</v>
      </c>
      <c r="AH412">
        <v>3</v>
      </c>
      <c r="AI412">
        <v>7</v>
      </c>
      <c r="AJ412">
        <v>4</v>
      </c>
      <c r="AK412">
        <v>9</v>
      </c>
      <c r="AL412">
        <v>20</v>
      </c>
      <c r="AM412">
        <v>12</v>
      </c>
      <c r="AN412">
        <v>10</v>
      </c>
      <c r="AO412">
        <v>19</v>
      </c>
      <c r="AT412">
        <f t="shared" si="43"/>
        <v>319</v>
      </c>
    </row>
    <row r="413" spans="1:46" x14ac:dyDescent="0.25">
      <c r="A413">
        <v>3</v>
      </c>
      <c r="B413" t="s">
        <v>365</v>
      </c>
      <c r="C413">
        <v>0.3</v>
      </c>
      <c r="D413">
        <v>2.7</v>
      </c>
      <c r="E413" t="s">
        <v>371</v>
      </c>
      <c r="U413">
        <v>321</v>
      </c>
      <c r="V413">
        <v>8</v>
      </c>
      <c r="W413">
        <v>4</v>
      </c>
      <c r="X413">
        <v>12</v>
      </c>
      <c r="Y413">
        <v>19</v>
      </c>
      <c r="Z413">
        <v>5</v>
      </c>
      <c r="AA413">
        <v>11</v>
      </c>
      <c r="AB413">
        <v>15</v>
      </c>
      <c r="AC413">
        <v>17</v>
      </c>
      <c r="AD413">
        <v>1</v>
      </c>
      <c r="AE413">
        <v>2</v>
      </c>
      <c r="AF413">
        <v>14</v>
      </c>
      <c r="AG413">
        <v>10</v>
      </c>
      <c r="AH413">
        <v>3</v>
      </c>
      <c r="AI413">
        <v>9</v>
      </c>
      <c r="AJ413">
        <v>7</v>
      </c>
      <c r="AK413">
        <v>6</v>
      </c>
      <c r="AL413">
        <v>20</v>
      </c>
      <c r="AM413">
        <v>13</v>
      </c>
      <c r="AN413">
        <v>16</v>
      </c>
      <c r="AO413">
        <v>18</v>
      </c>
      <c r="AT413">
        <f t="shared" si="43"/>
        <v>320</v>
      </c>
    </row>
    <row r="414" spans="1:46" x14ac:dyDescent="0.25">
      <c r="A414">
        <v>4</v>
      </c>
      <c r="B414" t="s">
        <v>371</v>
      </c>
      <c r="C414">
        <v>2.2000000000000002</v>
      </c>
      <c r="D414">
        <v>0.6</v>
      </c>
      <c r="E414" t="s">
        <v>372</v>
      </c>
      <c r="U414">
        <v>322</v>
      </c>
      <c r="V414">
        <v>7</v>
      </c>
      <c r="W414">
        <v>4</v>
      </c>
      <c r="X414">
        <v>14</v>
      </c>
      <c r="Y414">
        <v>20</v>
      </c>
      <c r="Z414">
        <v>5</v>
      </c>
      <c r="AA414">
        <v>11</v>
      </c>
      <c r="AB414">
        <v>15</v>
      </c>
      <c r="AC414">
        <v>18</v>
      </c>
      <c r="AD414">
        <v>1</v>
      </c>
      <c r="AE414">
        <v>2</v>
      </c>
      <c r="AF414">
        <v>13</v>
      </c>
      <c r="AG414">
        <v>16</v>
      </c>
      <c r="AH414">
        <v>3</v>
      </c>
      <c r="AI414">
        <v>12</v>
      </c>
      <c r="AJ414">
        <v>6</v>
      </c>
      <c r="AK414">
        <v>8</v>
      </c>
      <c r="AL414">
        <v>19</v>
      </c>
      <c r="AM414">
        <v>10</v>
      </c>
      <c r="AN414">
        <v>9</v>
      </c>
      <c r="AO414">
        <v>17</v>
      </c>
      <c r="AT414">
        <f t="shared" ref="AT414:AT477" si="44">U413</f>
        <v>321</v>
      </c>
    </row>
    <row r="415" spans="1:46" x14ac:dyDescent="0.25">
      <c r="A415">
        <v>4</v>
      </c>
      <c r="B415" t="s">
        <v>370</v>
      </c>
      <c r="C415">
        <v>2.6</v>
      </c>
      <c r="D415">
        <v>1.1000000000000001</v>
      </c>
      <c r="E415" t="s">
        <v>374</v>
      </c>
      <c r="U415">
        <v>323</v>
      </c>
      <c r="V415">
        <v>8</v>
      </c>
      <c r="W415">
        <v>4</v>
      </c>
      <c r="X415">
        <v>15</v>
      </c>
      <c r="Y415">
        <v>20</v>
      </c>
      <c r="Z415">
        <v>5</v>
      </c>
      <c r="AA415">
        <v>11</v>
      </c>
      <c r="AB415">
        <v>17</v>
      </c>
      <c r="AC415">
        <v>16</v>
      </c>
      <c r="AD415">
        <v>1</v>
      </c>
      <c r="AE415">
        <v>3</v>
      </c>
      <c r="AF415">
        <v>13</v>
      </c>
      <c r="AG415">
        <v>14</v>
      </c>
      <c r="AH415">
        <v>2</v>
      </c>
      <c r="AI415">
        <v>9</v>
      </c>
      <c r="AJ415">
        <v>7</v>
      </c>
      <c r="AK415">
        <v>6</v>
      </c>
      <c r="AL415">
        <v>19</v>
      </c>
      <c r="AM415">
        <v>12</v>
      </c>
      <c r="AN415">
        <v>10</v>
      </c>
      <c r="AO415">
        <v>18</v>
      </c>
      <c r="AT415">
        <f t="shared" si="44"/>
        <v>322</v>
      </c>
    </row>
    <row r="416" spans="1:46" x14ac:dyDescent="0.25">
      <c r="A416">
        <v>4</v>
      </c>
      <c r="B416" t="s">
        <v>368</v>
      </c>
      <c r="C416">
        <v>1.2</v>
      </c>
      <c r="D416">
        <v>0.9</v>
      </c>
      <c r="E416" t="s">
        <v>376</v>
      </c>
      <c r="U416">
        <v>324</v>
      </c>
      <c r="V416">
        <v>8</v>
      </c>
      <c r="W416">
        <v>9</v>
      </c>
      <c r="X416">
        <v>13</v>
      </c>
      <c r="Y416">
        <v>19</v>
      </c>
      <c r="Z416">
        <v>4</v>
      </c>
      <c r="AA416">
        <v>15</v>
      </c>
      <c r="AB416">
        <v>14</v>
      </c>
      <c r="AC416">
        <v>18</v>
      </c>
      <c r="AD416">
        <v>1</v>
      </c>
      <c r="AE416">
        <v>2</v>
      </c>
      <c r="AF416">
        <v>11</v>
      </c>
      <c r="AG416">
        <v>12</v>
      </c>
      <c r="AH416">
        <v>3</v>
      </c>
      <c r="AI416">
        <v>10</v>
      </c>
      <c r="AJ416">
        <v>5</v>
      </c>
      <c r="AK416">
        <v>6</v>
      </c>
      <c r="AL416">
        <v>20</v>
      </c>
      <c r="AM416">
        <v>16</v>
      </c>
      <c r="AN416">
        <v>7</v>
      </c>
      <c r="AO416">
        <v>17</v>
      </c>
      <c r="AT416">
        <f t="shared" si="44"/>
        <v>323</v>
      </c>
    </row>
    <row r="417" spans="1:46" x14ac:dyDescent="0.25">
      <c r="A417">
        <v>4</v>
      </c>
      <c r="B417" t="s">
        <v>364</v>
      </c>
      <c r="C417">
        <v>1.6</v>
      </c>
      <c r="D417">
        <v>0.7</v>
      </c>
      <c r="E417" t="s">
        <v>381</v>
      </c>
      <c r="U417">
        <v>325</v>
      </c>
      <c r="V417">
        <v>7</v>
      </c>
      <c r="W417">
        <v>5</v>
      </c>
      <c r="X417">
        <v>13</v>
      </c>
      <c r="Y417">
        <v>20</v>
      </c>
      <c r="Z417">
        <v>3</v>
      </c>
      <c r="AA417">
        <v>15</v>
      </c>
      <c r="AB417">
        <v>12</v>
      </c>
      <c r="AC417">
        <v>17</v>
      </c>
      <c r="AD417">
        <v>1</v>
      </c>
      <c r="AE417">
        <v>2</v>
      </c>
      <c r="AF417">
        <v>16</v>
      </c>
      <c r="AG417">
        <v>9</v>
      </c>
      <c r="AH417">
        <v>4</v>
      </c>
      <c r="AI417">
        <v>11</v>
      </c>
      <c r="AJ417">
        <v>6</v>
      </c>
      <c r="AK417">
        <v>8</v>
      </c>
      <c r="AL417">
        <v>19</v>
      </c>
      <c r="AM417">
        <v>14</v>
      </c>
      <c r="AN417">
        <v>10</v>
      </c>
      <c r="AO417">
        <v>18</v>
      </c>
      <c r="AT417">
        <f t="shared" si="44"/>
        <v>324</v>
      </c>
    </row>
    <row r="418" spans="1:46" x14ac:dyDescent="0.25">
      <c r="A418">
        <v>4</v>
      </c>
      <c r="B418" t="s">
        <v>375</v>
      </c>
      <c r="C418">
        <v>2.2000000000000002</v>
      </c>
      <c r="D418">
        <v>0.9</v>
      </c>
      <c r="E418" t="s">
        <v>373</v>
      </c>
      <c r="U418">
        <v>326</v>
      </c>
      <c r="V418">
        <v>7</v>
      </c>
      <c r="W418">
        <v>2</v>
      </c>
      <c r="X418">
        <v>17</v>
      </c>
      <c r="Y418">
        <v>20</v>
      </c>
      <c r="Z418">
        <v>3</v>
      </c>
      <c r="AA418">
        <v>14</v>
      </c>
      <c r="AB418">
        <v>15</v>
      </c>
      <c r="AC418">
        <v>16</v>
      </c>
      <c r="AD418">
        <v>1</v>
      </c>
      <c r="AE418">
        <v>5</v>
      </c>
      <c r="AF418">
        <v>11</v>
      </c>
      <c r="AG418">
        <v>12</v>
      </c>
      <c r="AH418">
        <v>4</v>
      </c>
      <c r="AI418">
        <v>9</v>
      </c>
      <c r="AJ418">
        <v>8</v>
      </c>
      <c r="AK418">
        <v>6</v>
      </c>
      <c r="AL418">
        <v>19</v>
      </c>
      <c r="AM418">
        <v>10</v>
      </c>
      <c r="AN418">
        <v>13</v>
      </c>
      <c r="AO418">
        <v>18</v>
      </c>
      <c r="AT418">
        <f t="shared" si="44"/>
        <v>325</v>
      </c>
    </row>
    <row r="419" spans="1:46" x14ac:dyDescent="0.25">
      <c r="A419">
        <v>4</v>
      </c>
      <c r="B419" t="s">
        <v>367</v>
      </c>
      <c r="C419">
        <v>2.8</v>
      </c>
      <c r="D419">
        <v>1.3</v>
      </c>
      <c r="E419" t="s">
        <v>379</v>
      </c>
      <c r="U419">
        <v>327</v>
      </c>
      <c r="V419">
        <v>5</v>
      </c>
      <c r="W419">
        <v>6</v>
      </c>
      <c r="X419">
        <v>15</v>
      </c>
      <c r="Y419">
        <v>20</v>
      </c>
      <c r="Z419">
        <v>4</v>
      </c>
      <c r="AA419">
        <v>14</v>
      </c>
      <c r="AB419">
        <v>13</v>
      </c>
      <c r="AC419">
        <v>18</v>
      </c>
      <c r="AD419">
        <v>1</v>
      </c>
      <c r="AE419">
        <v>2</v>
      </c>
      <c r="AF419">
        <v>10</v>
      </c>
      <c r="AG419">
        <v>12</v>
      </c>
      <c r="AH419">
        <v>3</v>
      </c>
      <c r="AI419">
        <v>11</v>
      </c>
      <c r="AJ419">
        <v>8</v>
      </c>
      <c r="AK419">
        <v>7</v>
      </c>
      <c r="AL419">
        <v>19</v>
      </c>
      <c r="AM419">
        <v>16</v>
      </c>
      <c r="AN419">
        <v>9</v>
      </c>
      <c r="AO419">
        <v>17</v>
      </c>
      <c r="AT419">
        <f t="shared" si="44"/>
        <v>326</v>
      </c>
    </row>
    <row r="420" spans="1:46" x14ac:dyDescent="0.25">
      <c r="A420">
        <v>4</v>
      </c>
      <c r="B420" t="s">
        <v>366</v>
      </c>
      <c r="C420">
        <v>1.1000000000000001</v>
      </c>
      <c r="D420">
        <v>0.7</v>
      </c>
      <c r="E420" t="s">
        <v>362</v>
      </c>
      <c r="U420">
        <v>328</v>
      </c>
      <c r="V420">
        <v>8</v>
      </c>
      <c r="W420">
        <v>7</v>
      </c>
      <c r="X420">
        <v>13</v>
      </c>
      <c r="Y420">
        <v>19</v>
      </c>
      <c r="Z420">
        <v>4</v>
      </c>
      <c r="AA420">
        <v>16</v>
      </c>
      <c r="AB420">
        <v>15</v>
      </c>
      <c r="AC420">
        <v>17</v>
      </c>
      <c r="AD420">
        <v>1</v>
      </c>
      <c r="AE420">
        <v>2</v>
      </c>
      <c r="AF420">
        <v>11</v>
      </c>
      <c r="AG420">
        <v>9</v>
      </c>
      <c r="AH420">
        <v>3</v>
      </c>
      <c r="AI420">
        <v>12</v>
      </c>
      <c r="AJ420">
        <v>5</v>
      </c>
      <c r="AK420">
        <v>6</v>
      </c>
      <c r="AL420">
        <v>18</v>
      </c>
      <c r="AM420">
        <v>14</v>
      </c>
      <c r="AN420">
        <v>10</v>
      </c>
      <c r="AO420">
        <v>20</v>
      </c>
      <c r="AT420">
        <f t="shared" si="44"/>
        <v>327</v>
      </c>
    </row>
    <row r="421" spans="1:46" x14ac:dyDescent="0.25">
      <c r="A421">
        <v>4</v>
      </c>
      <c r="B421" t="s">
        <v>377</v>
      </c>
      <c r="C421">
        <v>2.4</v>
      </c>
      <c r="D421">
        <v>0.2</v>
      </c>
      <c r="E421" t="s">
        <v>365</v>
      </c>
      <c r="U421">
        <v>329</v>
      </c>
      <c r="V421">
        <v>9</v>
      </c>
      <c r="W421">
        <v>4</v>
      </c>
      <c r="X421">
        <v>17</v>
      </c>
      <c r="Y421">
        <v>19</v>
      </c>
      <c r="Z421">
        <v>3</v>
      </c>
      <c r="AA421">
        <v>12</v>
      </c>
      <c r="AB421">
        <v>14</v>
      </c>
      <c r="AC421">
        <v>13</v>
      </c>
      <c r="AD421">
        <v>1</v>
      </c>
      <c r="AE421">
        <v>5</v>
      </c>
      <c r="AF421">
        <v>15</v>
      </c>
      <c r="AG421">
        <v>8</v>
      </c>
      <c r="AH421">
        <v>2</v>
      </c>
      <c r="AI421">
        <v>10</v>
      </c>
      <c r="AJ421">
        <v>6</v>
      </c>
      <c r="AK421">
        <v>7</v>
      </c>
      <c r="AL421">
        <v>20</v>
      </c>
      <c r="AM421">
        <v>16</v>
      </c>
      <c r="AN421">
        <v>11</v>
      </c>
      <c r="AO421">
        <v>18</v>
      </c>
      <c r="AT421">
        <f t="shared" si="44"/>
        <v>328</v>
      </c>
    </row>
    <row r="422" spans="1:46" x14ac:dyDescent="0.25">
      <c r="A422">
        <v>4</v>
      </c>
      <c r="B422" t="s">
        <v>378</v>
      </c>
      <c r="C422">
        <v>0.7</v>
      </c>
      <c r="D422">
        <v>1.8</v>
      </c>
      <c r="E422" t="s">
        <v>380</v>
      </c>
      <c r="U422">
        <v>330</v>
      </c>
      <c r="V422">
        <v>7</v>
      </c>
      <c r="W422">
        <v>6</v>
      </c>
      <c r="X422">
        <v>14</v>
      </c>
      <c r="Y422">
        <v>20</v>
      </c>
      <c r="Z422">
        <v>3</v>
      </c>
      <c r="AA422">
        <v>15</v>
      </c>
      <c r="AB422">
        <v>13</v>
      </c>
      <c r="AC422">
        <v>17</v>
      </c>
      <c r="AD422">
        <v>1</v>
      </c>
      <c r="AE422">
        <v>5</v>
      </c>
      <c r="AF422">
        <v>10</v>
      </c>
      <c r="AG422">
        <v>9</v>
      </c>
      <c r="AH422">
        <v>2</v>
      </c>
      <c r="AI422">
        <v>12</v>
      </c>
      <c r="AJ422">
        <v>4</v>
      </c>
      <c r="AK422">
        <v>11</v>
      </c>
      <c r="AL422">
        <v>18</v>
      </c>
      <c r="AM422">
        <v>16</v>
      </c>
      <c r="AN422">
        <v>8</v>
      </c>
      <c r="AO422">
        <v>19</v>
      </c>
      <c r="AT422">
        <f t="shared" si="44"/>
        <v>329</v>
      </c>
    </row>
    <row r="423" spans="1:46" x14ac:dyDescent="0.25">
      <c r="A423">
        <v>4</v>
      </c>
      <c r="B423" t="s">
        <v>369</v>
      </c>
      <c r="C423">
        <v>0.4</v>
      </c>
      <c r="D423">
        <v>0.6</v>
      </c>
      <c r="E423" t="s">
        <v>363</v>
      </c>
      <c r="U423">
        <v>331</v>
      </c>
      <c r="V423">
        <v>8</v>
      </c>
      <c r="W423">
        <v>4</v>
      </c>
      <c r="X423">
        <v>15</v>
      </c>
      <c r="Y423">
        <v>19</v>
      </c>
      <c r="Z423">
        <v>5</v>
      </c>
      <c r="AA423">
        <v>17</v>
      </c>
      <c r="AB423">
        <v>13</v>
      </c>
      <c r="AC423">
        <v>16</v>
      </c>
      <c r="AD423">
        <v>1</v>
      </c>
      <c r="AE423">
        <v>2</v>
      </c>
      <c r="AF423">
        <v>11</v>
      </c>
      <c r="AG423">
        <v>9</v>
      </c>
      <c r="AH423">
        <v>3</v>
      </c>
      <c r="AI423">
        <v>10</v>
      </c>
      <c r="AJ423">
        <v>7</v>
      </c>
      <c r="AK423">
        <v>6</v>
      </c>
      <c r="AL423">
        <v>20</v>
      </c>
      <c r="AM423">
        <v>14</v>
      </c>
      <c r="AN423">
        <v>12</v>
      </c>
      <c r="AO423">
        <v>18</v>
      </c>
      <c r="AT423">
        <f t="shared" si="44"/>
        <v>330</v>
      </c>
    </row>
    <row r="424" spans="1:46" x14ac:dyDescent="0.25">
      <c r="A424">
        <v>5</v>
      </c>
      <c r="B424" t="s">
        <v>378</v>
      </c>
      <c r="C424">
        <v>1.1000000000000001</v>
      </c>
      <c r="D424">
        <v>0.7</v>
      </c>
      <c r="E424" t="s">
        <v>367</v>
      </c>
      <c r="U424">
        <v>332</v>
      </c>
      <c r="V424">
        <v>11</v>
      </c>
      <c r="W424">
        <v>4</v>
      </c>
      <c r="X424">
        <v>17</v>
      </c>
      <c r="Y424">
        <v>18</v>
      </c>
      <c r="Z424">
        <v>2</v>
      </c>
      <c r="AA424">
        <v>14</v>
      </c>
      <c r="AB424">
        <v>16</v>
      </c>
      <c r="AC424">
        <v>15</v>
      </c>
      <c r="AD424">
        <v>1</v>
      </c>
      <c r="AE424">
        <v>3</v>
      </c>
      <c r="AF424">
        <v>13</v>
      </c>
      <c r="AG424">
        <v>9</v>
      </c>
      <c r="AH424">
        <v>5</v>
      </c>
      <c r="AI424">
        <v>10</v>
      </c>
      <c r="AJ424">
        <v>6</v>
      </c>
      <c r="AK424">
        <v>8</v>
      </c>
      <c r="AL424">
        <v>20</v>
      </c>
      <c r="AM424">
        <v>12</v>
      </c>
      <c r="AN424">
        <v>7</v>
      </c>
      <c r="AO424">
        <v>19</v>
      </c>
      <c r="AT424">
        <f t="shared" si="44"/>
        <v>331</v>
      </c>
    </row>
    <row r="425" spans="1:46" x14ac:dyDescent="0.25">
      <c r="A425">
        <v>5</v>
      </c>
      <c r="B425" t="s">
        <v>373</v>
      </c>
      <c r="C425">
        <v>0.9</v>
      </c>
      <c r="D425">
        <v>0.3</v>
      </c>
      <c r="E425" t="s">
        <v>368</v>
      </c>
      <c r="U425">
        <v>333</v>
      </c>
      <c r="V425">
        <v>8</v>
      </c>
      <c r="W425">
        <v>5</v>
      </c>
      <c r="X425">
        <v>19</v>
      </c>
      <c r="Y425">
        <v>18</v>
      </c>
      <c r="Z425">
        <v>4</v>
      </c>
      <c r="AA425">
        <v>14</v>
      </c>
      <c r="AB425">
        <v>15</v>
      </c>
      <c r="AC425">
        <v>16</v>
      </c>
      <c r="AD425">
        <v>1</v>
      </c>
      <c r="AE425">
        <v>2</v>
      </c>
      <c r="AF425">
        <v>12</v>
      </c>
      <c r="AG425">
        <v>10</v>
      </c>
      <c r="AH425">
        <v>3</v>
      </c>
      <c r="AI425">
        <v>9</v>
      </c>
      <c r="AJ425">
        <v>6</v>
      </c>
      <c r="AK425">
        <v>7</v>
      </c>
      <c r="AL425">
        <v>17</v>
      </c>
      <c r="AM425">
        <v>13</v>
      </c>
      <c r="AN425">
        <v>11</v>
      </c>
      <c r="AO425">
        <v>20</v>
      </c>
      <c r="AT425">
        <f t="shared" si="44"/>
        <v>332</v>
      </c>
    </row>
    <row r="426" spans="1:46" x14ac:dyDescent="0.25">
      <c r="A426">
        <v>5</v>
      </c>
      <c r="B426" t="s">
        <v>374</v>
      </c>
      <c r="C426">
        <v>0.9</v>
      </c>
      <c r="D426">
        <v>0.6</v>
      </c>
      <c r="E426" t="s">
        <v>369</v>
      </c>
      <c r="U426">
        <v>334</v>
      </c>
      <c r="V426">
        <v>7</v>
      </c>
      <c r="W426">
        <v>5</v>
      </c>
      <c r="X426">
        <v>16</v>
      </c>
      <c r="Y426">
        <v>19</v>
      </c>
      <c r="Z426">
        <v>6</v>
      </c>
      <c r="AA426">
        <v>14</v>
      </c>
      <c r="AB426">
        <v>15</v>
      </c>
      <c r="AC426">
        <v>18</v>
      </c>
      <c r="AD426">
        <v>1</v>
      </c>
      <c r="AE426">
        <v>2</v>
      </c>
      <c r="AF426">
        <v>11</v>
      </c>
      <c r="AG426">
        <v>9</v>
      </c>
      <c r="AH426">
        <v>3</v>
      </c>
      <c r="AI426">
        <v>12</v>
      </c>
      <c r="AJ426">
        <v>4</v>
      </c>
      <c r="AK426">
        <v>8</v>
      </c>
      <c r="AL426">
        <v>20</v>
      </c>
      <c r="AM426">
        <v>13</v>
      </c>
      <c r="AN426">
        <v>10</v>
      </c>
      <c r="AO426">
        <v>17</v>
      </c>
      <c r="AT426">
        <f t="shared" si="44"/>
        <v>333</v>
      </c>
    </row>
    <row r="427" spans="1:46" x14ac:dyDescent="0.25">
      <c r="A427">
        <v>5</v>
      </c>
      <c r="B427" t="s">
        <v>379</v>
      </c>
      <c r="C427">
        <v>1.6</v>
      </c>
      <c r="D427">
        <v>1.2</v>
      </c>
      <c r="E427" t="s">
        <v>371</v>
      </c>
      <c r="U427">
        <v>335</v>
      </c>
      <c r="V427">
        <v>8</v>
      </c>
      <c r="W427">
        <v>6</v>
      </c>
      <c r="X427">
        <v>17</v>
      </c>
      <c r="Y427">
        <v>20</v>
      </c>
      <c r="Z427">
        <v>4</v>
      </c>
      <c r="AA427">
        <v>10</v>
      </c>
      <c r="AB427">
        <v>11</v>
      </c>
      <c r="AC427">
        <v>16</v>
      </c>
      <c r="AD427">
        <v>1</v>
      </c>
      <c r="AE427">
        <v>2</v>
      </c>
      <c r="AF427">
        <v>14</v>
      </c>
      <c r="AG427">
        <v>12</v>
      </c>
      <c r="AH427">
        <v>3</v>
      </c>
      <c r="AI427">
        <v>9</v>
      </c>
      <c r="AJ427">
        <v>7</v>
      </c>
      <c r="AK427">
        <v>5</v>
      </c>
      <c r="AL427">
        <v>18</v>
      </c>
      <c r="AM427">
        <v>15</v>
      </c>
      <c r="AN427">
        <v>13</v>
      </c>
      <c r="AO427">
        <v>19</v>
      </c>
      <c r="AT427">
        <f t="shared" si="44"/>
        <v>334</v>
      </c>
    </row>
    <row r="428" spans="1:46" x14ac:dyDescent="0.25">
      <c r="A428">
        <v>5</v>
      </c>
      <c r="B428" t="s">
        <v>372</v>
      </c>
      <c r="C428">
        <v>1</v>
      </c>
      <c r="D428">
        <v>1.2</v>
      </c>
      <c r="E428" t="s">
        <v>375</v>
      </c>
      <c r="U428">
        <v>336</v>
      </c>
      <c r="V428">
        <v>8</v>
      </c>
      <c r="W428">
        <v>4</v>
      </c>
      <c r="X428">
        <v>18</v>
      </c>
      <c r="Y428">
        <v>19</v>
      </c>
      <c r="Z428">
        <v>5</v>
      </c>
      <c r="AA428">
        <v>13</v>
      </c>
      <c r="AB428">
        <v>15</v>
      </c>
      <c r="AC428">
        <v>16</v>
      </c>
      <c r="AD428">
        <v>1</v>
      </c>
      <c r="AE428">
        <v>3</v>
      </c>
      <c r="AF428">
        <v>10</v>
      </c>
      <c r="AG428">
        <v>12</v>
      </c>
      <c r="AH428">
        <v>2</v>
      </c>
      <c r="AI428">
        <v>11</v>
      </c>
      <c r="AJ428">
        <v>7</v>
      </c>
      <c r="AK428">
        <v>6</v>
      </c>
      <c r="AL428">
        <v>17</v>
      </c>
      <c r="AM428">
        <v>14</v>
      </c>
      <c r="AN428">
        <v>9</v>
      </c>
      <c r="AO428">
        <v>20</v>
      </c>
      <c r="AT428">
        <f t="shared" si="44"/>
        <v>335</v>
      </c>
    </row>
    <row r="429" spans="1:46" x14ac:dyDescent="0.25">
      <c r="A429">
        <v>5</v>
      </c>
      <c r="B429" t="s">
        <v>365</v>
      </c>
      <c r="C429">
        <v>0.3</v>
      </c>
      <c r="D429">
        <v>1.6</v>
      </c>
      <c r="E429" t="s">
        <v>370</v>
      </c>
      <c r="U429">
        <v>337</v>
      </c>
      <c r="V429">
        <v>8</v>
      </c>
      <c r="W429">
        <v>6</v>
      </c>
      <c r="X429">
        <v>18</v>
      </c>
      <c r="Y429">
        <v>20</v>
      </c>
      <c r="Z429">
        <v>5</v>
      </c>
      <c r="AA429">
        <v>13</v>
      </c>
      <c r="AB429">
        <v>14</v>
      </c>
      <c r="AC429">
        <v>19</v>
      </c>
      <c r="AD429">
        <v>1</v>
      </c>
      <c r="AE429">
        <v>2</v>
      </c>
      <c r="AF429">
        <v>10</v>
      </c>
      <c r="AG429">
        <v>9</v>
      </c>
      <c r="AH429">
        <v>4</v>
      </c>
      <c r="AI429">
        <v>11</v>
      </c>
      <c r="AJ429">
        <v>7</v>
      </c>
      <c r="AK429">
        <v>3</v>
      </c>
      <c r="AL429">
        <v>16</v>
      </c>
      <c r="AM429">
        <v>12</v>
      </c>
      <c r="AN429">
        <v>15</v>
      </c>
      <c r="AO429">
        <v>17</v>
      </c>
      <c r="AT429">
        <f t="shared" si="44"/>
        <v>336</v>
      </c>
    </row>
    <row r="430" spans="1:46" x14ac:dyDescent="0.25">
      <c r="A430">
        <v>5</v>
      </c>
      <c r="B430" t="s">
        <v>362</v>
      </c>
      <c r="C430">
        <v>1.7</v>
      </c>
      <c r="D430">
        <v>0.8</v>
      </c>
      <c r="E430" t="s">
        <v>364</v>
      </c>
      <c r="U430">
        <v>338</v>
      </c>
      <c r="V430">
        <v>7</v>
      </c>
      <c r="W430">
        <v>3</v>
      </c>
      <c r="X430">
        <v>17</v>
      </c>
      <c r="Y430">
        <v>20</v>
      </c>
      <c r="Z430">
        <v>5</v>
      </c>
      <c r="AA430">
        <v>8</v>
      </c>
      <c r="AB430">
        <v>13</v>
      </c>
      <c r="AC430">
        <v>15</v>
      </c>
      <c r="AD430">
        <v>1</v>
      </c>
      <c r="AE430">
        <v>4</v>
      </c>
      <c r="AF430">
        <v>11</v>
      </c>
      <c r="AG430">
        <v>14</v>
      </c>
      <c r="AH430">
        <v>2</v>
      </c>
      <c r="AI430">
        <v>10</v>
      </c>
      <c r="AJ430">
        <v>6</v>
      </c>
      <c r="AK430">
        <v>9</v>
      </c>
      <c r="AL430">
        <v>18</v>
      </c>
      <c r="AM430">
        <v>16</v>
      </c>
      <c r="AN430">
        <v>12</v>
      </c>
      <c r="AO430">
        <v>19</v>
      </c>
      <c r="AT430">
        <f t="shared" si="44"/>
        <v>337</v>
      </c>
    </row>
    <row r="431" spans="1:46" x14ac:dyDescent="0.25">
      <c r="A431">
        <v>5</v>
      </c>
      <c r="B431" t="s">
        <v>381</v>
      </c>
      <c r="C431">
        <v>2.2000000000000002</v>
      </c>
      <c r="D431">
        <v>0.5</v>
      </c>
      <c r="E431" t="s">
        <v>366</v>
      </c>
      <c r="U431">
        <v>339</v>
      </c>
      <c r="V431">
        <v>6</v>
      </c>
      <c r="W431">
        <v>4</v>
      </c>
      <c r="X431">
        <v>16</v>
      </c>
      <c r="Y431">
        <v>20</v>
      </c>
      <c r="Z431">
        <v>8</v>
      </c>
      <c r="AA431">
        <v>13</v>
      </c>
      <c r="AB431">
        <v>14</v>
      </c>
      <c r="AC431">
        <v>19</v>
      </c>
      <c r="AD431">
        <v>1</v>
      </c>
      <c r="AE431">
        <v>2</v>
      </c>
      <c r="AF431">
        <v>10</v>
      </c>
      <c r="AG431">
        <v>11</v>
      </c>
      <c r="AH431">
        <v>3</v>
      </c>
      <c r="AI431">
        <v>12</v>
      </c>
      <c r="AJ431">
        <v>5</v>
      </c>
      <c r="AK431">
        <v>7</v>
      </c>
      <c r="AL431">
        <v>18</v>
      </c>
      <c r="AM431">
        <v>15</v>
      </c>
      <c r="AN431">
        <v>9</v>
      </c>
      <c r="AO431">
        <v>17</v>
      </c>
      <c r="AT431">
        <f t="shared" si="44"/>
        <v>338</v>
      </c>
    </row>
    <row r="432" spans="1:46" x14ac:dyDescent="0.25">
      <c r="A432">
        <v>5</v>
      </c>
      <c r="B432" t="s">
        <v>363</v>
      </c>
      <c r="C432">
        <v>0.2</v>
      </c>
      <c r="D432">
        <v>2.1</v>
      </c>
      <c r="E432" t="s">
        <v>376</v>
      </c>
      <c r="U432">
        <v>340</v>
      </c>
      <c r="V432">
        <v>6</v>
      </c>
      <c r="W432">
        <v>7</v>
      </c>
      <c r="X432">
        <v>18</v>
      </c>
      <c r="Y432">
        <v>19</v>
      </c>
      <c r="Z432">
        <v>4</v>
      </c>
      <c r="AA432">
        <v>12</v>
      </c>
      <c r="AB432">
        <v>13</v>
      </c>
      <c r="AC432">
        <v>16</v>
      </c>
      <c r="AD432">
        <v>1</v>
      </c>
      <c r="AE432">
        <v>3</v>
      </c>
      <c r="AF432">
        <v>15</v>
      </c>
      <c r="AG432">
        <v>11</v>
      </c>
      <c r="AH432">
        <v>2</v>
      </c>
      <c r="AI432">
        <v>10</v>
      </c>
      <c r="AJ432">
        <v>8</v>
      </c>
      <c r="AK432">
        <v>9</v>
      </c>
      <c r="AL432">
        <v>20</v>
      </c>
      <c r="AM432">
        <v>14</v>
      </c>
      <c r="AN432">
        <v>5</v>
      </c>
      <c r="AO432">
        <v>17</v>
      </c>
      <c r="AT432">
        <f t="shared" si="44"/>
        <v>339</v>
      </c>
    </row>
    <row r="433" spans="1:46" x14ac:dyDescent="0.25">
      <c r="A433">
        <v>5</v>
      </c>
      <c r="B433" t="s">
        <v>380</v>
      </c>
      <c r="C433">
        <v>0.9</v>
      </c>
      <c r="D433">
        <v>1.4</v>
      </c>
      <c r="E433" t="s">
        <v>377</v>
      </c>
      <c r="U433">
        <v>341</v>
      </c>
      <c r="V433">
        <v>8</v>
      </c>
      <c r="W433">
        <v>5</v>
      </c>
      <c r="X433">
        <v>18</v>
      </c>
      <c r="Y433">
        <v>19</v>
      </c>
      <c r="Z433">
        <v>3</v>
      </c>
      <c r="AA433">
        <v>13</v>
      </c>
      <c r="AB433">
        <v>16</v>
      </c>
      <c r="AC433">
        <v>15</v>
      </c>
      <c r="AD433">
        <v>1</v>
      </c>
      <c r="AE433">
        <v>2</v>
      </c>
      <c r="AF433">
        <v>12</v>
      </c>
      <c r="AG433">
        <v>9</v>
      </c>
      <c r="AH433">
        <v>4</v>
      </c>
      <c r="AI433">
        <v>10</v>
      </c>
      <c r="AJ433">
        <v>6</v>
      </c>
      <c r="AK433">
        <v>7</v>
      </c>
      <c r="AL433">
        <v>20</v>
      </c>
      <c r="AM433">
        <v>14</v>
      </c>
      <c r="AN433">
        <v>11</v>
      </c>
      <c r="AO433">
        <v>17</v>
      </c>
      <c r="AT433">
        <f t="shared" si="44"/>
        <v>340</v>
      </c>
    </row>
    <row r="434" spans="1:46" x14ac:dyDescent="0.25">
      <c r="A434">
        <v>6</v>
      </c>
      <c r="B434" t="s">
        <v>371</v>
      </c>
      <c r="C434">
        <v>1.4</v>
      </c>
      <c r="D434">
        <v>0.1</v>
      </c>
      <c r="E434" t="s">
        <v>373</v>
      </c>
      <c r="U434">
        <v>342</v>
      </c>
      <c r="V434">
        <v>7</v>
      </c>
      <c r="W434">
        <v>4</v>
      </c>
      <c r="X434">
        <v>18</v>
      </c>
      <c r="Y434">
        <v>20</v>
      </c>
      <c r="Z434">
        <v>5</v>
      </c>
      <c r="AA434">
        <v>13</v>
      </c>
      <c r="AB434">
        <v>15</v>
      </c>
      <c r="AC434">
        <v>16</v>
      </c>
      <c r="AD434">
        <v>1</v>
      </c>
      <c r="AE434">
        <v>2</v>
      </c>
      <c r="AF434">
        <v>10</v>
      </c>
      <c r="AG434">
        <v>9</v>
      </c>
      <c r="AH434">
        <v>3</v>
      </c>
      <c r="AI434">
        <v>11</v>
      </c>
      <c r="AJ434">
        <v>6</v>
      </c>
      <c r="AK434">
        <v>8</v>
      </c>
      <c r="AL434">
        <v>19</v>
      </c>
      <c r="AM434">
        <v>14</v>
      </c>
      <c r="AN434">
        <v>12</v>
      </c>
      <c r="AO434">
        <v>17</v>
      </c>
      <c r="AT434">
        <f t="shared" si="44"/>
        <v>341</v>
      </c>
    </row>
    <row r="435" spans="1:46" x14ac:dyDescent="0.25">
      <c r="A435">
        <v>6</v>
      </c>
      <c r="B435" t="s">
        <v>369</v>
      </c>
      <c r="C435">
        <v>0.5</v>
      </c>
      <c r="D435">
        <v>1.2</v>
      </c>
      <c r="E435" t="s">
        <v>362</v>
      </c>
      <c r="U435">
        <v>343</v>
      </c>
      <c r="V435">
        <v>7</v>
      </c>
      <c r="W435">
        <v>4</v>
      </c>
      <c r="X435">
        <v>17</v>
      </c>
      <c r="Y435">
        <v>19</v>
      </c>
      <c r="Z435">
        <v>5</v>
      </c>
      <c r="AA435">
        <v>9</v>
      </c>
      <c r="AB435">
        <v>14</v>
      </c>
      <c r="AC435">
        <v>16</v>
      </c>
      <c r="AD435">
        <v>1</v>
      </c>
      <c r="AE435">
        <v>3</v>
      </c>
      <c r="AF435">
        <v>13</v>
      </c>
      <c r="AG435">
        <v>12</v>
      </c>
      <c r="AH435">
        <v>2</v>
      </c>
      <c r="AI435">
        <v>11</v>
      </c>
      <c r="AJ435">
        <v>8</v>
      </c>
      <c r="AK435">
        <v>6</v>
      </c>
      <c r="AL435">
        <v>20</v>
      </c>
      <c r="AM435">
        <v>15</v>
      </c>
      <c r="AN435">
        <v>10</v>
      </c>
      <c r="AO435">
        <v>18</v>
      </c>
      <c r="AT435">
        <f t="shared" si="44"/>
        <v>342</v>
      </c>
    </row>
    <row r="436" spans="1:46" x14ac:dyDescent="0.25">
      <c r="A436">
        <v>6</v>
      </c>
      <c r="B436" t="s">
        <v>365</v>
      </c>
      <c r="C436">
        <v>3.2</v>
      </c>
      <c r="D436">
        <v>0.6</v>
      </c>
      <c r="E436" t="s">
        <v>378</v>
      </c>
      <c r="U436">
        <v>344</v>
      </c>
      <c r="V436">
        <v>8</v>
      </c>
      <c r="W436">
        <v>4</v>
      </c>
      <c r="X436">
        <v>17</v>
      </c>
      <c r="Y436">
        <v>19</v>
      </c>
      <c r="Z436">
        <v>5</v>
      </c>
      <c r="AA436">
        <v>15</v>
      </c>
      <c r="AB436">
        <v>12</v>
      </c>
      <c r="AC436">
        <v>18</v>
      </c>
      <c r="AD436">
        <v>1</v>
      </c>
      <c r="AE436">
        <v>2</v>
      </c>
      <c r="AF436">
        <v>13</v>
      </c>
      <c r="AG436">
        <v>10</v>
      </c>
      <c r="AH436">
        <v>3</v>
      </c>
      <c r="AI436">
        <v>9</v>
      </c>
      <c r="AJ436">
        <v>6</v>
      </c>
      <c r="AK436">
        <v>7</v>
      </c>
      <c r="AL436">
        <v>20</v>
      </c>
      <c r="AM436">
        <v>14</v>
      </c>
      <c r="AN436">
        <v>11</v>
      </c>
      <c r="AO436">
        <v>16</v>
      </c>
      <c r="AT436">
        <f t="shared" si="44"/>
        <v>343</v>
      </c>
    </row>
    <row r="437" spans="1:46" x14ac:dyDescent="0.25">
      <c r="A437">
        <v>6</v>
      </c>
      <c r="B437" t="s">
        <v>364</v>
      </c>
      <c r="C437">
        <v>0.9</v>
      </c>
      <c r="D437">
        <v>2.1</v>
      </c>
      <c r="E437" t="s">
        <v>374</v>
      </c>
      <c r="U437">
        <v>345</v>
      </c>
      <c r="V437">
        <v>10</v>
      </c>
      <c r="W437">
        <v>5</v>
      </c>
      <c r="X437">
        <v>19</v>
      </c>
      <c r="Y437">
        <v>20</v>
      </c>
      <c r="Z437">
        <v>2</v>
      </c>
      <c r="AA437">
        <v>13</v>
      </c>
      <c r="AB437">
        <v>12</v>
      </c>
      <c r="AC437">
        <v>16</v>
      </c>
      <c r="AD437">
        <v>1</v>
      </c>
      <c r="AE437">
        <v>4</v>
      </c>
      <c r="AF437">
        <v>14</v>
      </c>
      <c r="AG437">
        <v>6</v>
      </c>
      <c r="AH437">
        <v>3</v>
      </c>
      <c r="AI437">
        <v>11</v>
      </c>
      <c r="AJ437">
        <v>7</v>
      </c>
      <c r="AK437">
        <v>9</v>
      </c>
      <c r="AL437">
        <v>18</v>
      </c>
      <c r="AM437">
        <v>15</v>
      </c>
      <c r="AN437">
        <v>8</v>
      </c>
      <c r="AO437">
        <v>17</v>
      </c>
      <c r="AT437">
        <f t="shared" si="44"/>
        <v>344</v>
      </c>
    </row>
    <row r="438" spans="1:46" x14ac:dyDescent="0.25">
      <c r="A438">
        <v>6</v>
      </c>
      <c r="B438" t="s">
        <v>376</v>
      </c>
      <c r="C438">
        <v>3.3</v>
      </c>
      <c r="D438">
        <v>0.7</v>
      </c>
      <c r="E438" t="s">
        <v>381</v>
      </c>
      <c r="U438">
        <v>346</v>
      </c>
      <c r="V438">
        <v>9</v>
      </c>
      <c r="W438">
        <v>4</v>
      </c>
      <c r="X438">
        <v>16</v>
      </c>
      <c r="Y438">
        <v>20</v>
      </c>
      <c r="Z438">
        <v>8</v>
      </c>
      <c r="AA438">
        <v>14</v>
      </c>
      <c r="AB438">
        <v>10</v>
      </c>
      <c r="AC438">
        <v>17</v>
      </c>
      <c r="AD438">
        <v>1</v>
      </c>
      <c r="AE438">
        <v>2</v>
      </c>
      <c r="AF438">
        <v>13</v>
      </c>
      <c r="AG438">
        <v>12</v>
      </c>
      <c r="AH438">
        <v>3</v>
      </c>
      <c r="AI438">
        <v>15</v>
      </c>
      <c r="AJ438">
        <v>7</v>
      </c>
      <c r="AK438">
        <v>5</v>
      </c>
      <c r="AL438">
        <v>19</v>
      </c>
      <c r="AM438">
        <v>11</v>
      </c>
      <c r="AN438">
        <v>6</v>
      </c>
      <c r="AO438">
        <v>18</v>
      </c>
      <c r="AT438">
        <f t="shared" si="44"/>
        <v>345</v>
      </c>
    </row>
    <row r="439" spans="1:46" x14ac:dyDescent="0.25">
      <c r="A439">
        <v>6</v>
      </c>
      <c r="B439" t="s">
        <v>372</v>
      </c>
      <c r="C439">
        <v>0.9</v>
      </c>
      <c r="D439">
        <v>0.3</v>
      </c>
      <c r="E439" t="s">
        <v>380</v>
      </c>
      <c r="U439">
        <v>347</v>
      </c>
      <c r="V439">
        <v>6</v>
      </c>
      <c r="W439">
        <v>4</v>
      </c>
      <c r="X439">
        <v>18</v>
      </c>
      <c r="Y439">
        <v>20</v>
      </c>
      <c r="Z439">
        <v>7</v>
      </c>
      <c r="AA439">
        <v>14</v>
      </c>
      <c r="AB439">
        <v>15</v>
      </c>
      <c r="AC439">
        <v>16</v>
      </c>
      <c r="AD439">
        <v>1</v>
      </c>
      <c r="AE439">
        <v>3</v>
      </c>
      <c r="AF439">
        <v>11</v>
      </c>
      <c r="AG439">
        <v>9</v>
      </c>
      <c r="AH439">
        <v>2</v>
      </c>
      <c r="AI439">
        <v>8</v>
      </c>
      <c r="AJ439">
        <v>10</v>
      </c>
      <c r="AK439">
        <v>5</v>
      </c>
      <c r="AL439">
        <v>19</v>
      </c>
      <c r="AM439">
        <v>12</v>
      </c>
      <c r="AN439">
        <v>13</v>
      </c>
      <c r="AO439">
        <v>17</v>
      </c>
      <c r="AT439">
        <f t="shared" si="44"/>
        <v>346</v>
      </c>
    </row>
    <row r="440" spans="1:46" x14ac:dyDescent="0.25">
      <c r="A440">
        <v>6</v>
      </c>
      <c r="B440" t="s">
        <v>370</v>
      </c>
      <c r="C440">
        <v>0.9</v>
      </c>
      <c r="D440">
        <v>1</v>
      </c>
      <c r="E440" t="s">
        <v>379</v>
      </c>
      <c r="U440">
        <v>348</v>
      </c>
      <c r="V440">
        <v>8</v>
      </c>
      <c r="W440">
        <v>5</v>
      </c>
      <c r="X440">
        <v>17</v>
      </c>
      <c r="Y440">
        <v>19</v>
      </c>
      <c r="Z440">
        <v>9</v>
      </c>
      <c r="AA440">
        <v>13</v>
      </c>
      <c r="AB440">
        <v>15</v>
      </c>
      <c r="AC440">
        <v>16</v>
      </c>
      <c r="AD440">
        <v>1</v>
      </c>
      <c r="AE440">
        <v>2</v>
      </c>
      <c r="AF440">
        <v>14</v>
      </c>
      <c r="AG440">
        <v>12</v>
      </c>
      <c r="AH440">
        <v>3</v>
      </c>
      <c r="AI440">
        <v>6</v>
      </c>
      <c r="AJ440">
        <v>4</v>
      </c>
      <c r="AK440">
        <v>7</v>
      </c>
      <c r="AL440">
        <v>20</v>
      </c>
      <c r="AM440">
        <v>11</v>
      </c>
      <c r="AN440">
        <v>10</v>
      </c>
      <c r="AO440">
        <v>18</v>
      </c>
      <c r="AT440">
        <f t="shared" si="44"/>
        <v>347</v>
      </c>
    </row>
    <row r="441" spans="1:46" x14ac:dyDescent="0.25">
      <c r="A441">
        <v>6</v>
      </c>
      <c r="B441" t="s">
        <v>375</v>
      </c>
      <c r="C441">
        <v>0.7</v>
      </c>
      <c r="D441">
        <v>0.7</v>
      </c>
      <c r="E441" t="s">
        <v>363</v>
      </c>
      <c r="U441">
        <v>349</v>
      </c>
      <c r="V441">
        <v>4</v>
      </c>
      <c r="W441">
        <v>3</v>
      </c>
      <c r="X441">
        <v>18</v>
      </c>
      <c r="Y441">
        <v>19</v>
      </c>
      <c r="Z441">
        <v>5</v>
      </c>
      <c r="AA441">
        <v>11</v>
      </c>
      <c r="AB441">
        <v>14</v>
      </c>
      <c r="AC441">
        <v>16</v>
      </c>
      <c r="AD441">
        <v>1</v>
      </c>
      <c r="AE441">
        <v>2</v>
      </c>
      <c r="AF441">
        <v>15</v>
      </c>
      <c r="AG441">
        <v>9</v>
      </c>
      <c r="AH441">
        <v>6</v>
      </c>
      <c r="AI441">
        <v>12</v>
      </c>
      <c r="AJ441">
        <v>8</v>
      </c>
      <c r="AK441">
        <v>10</v>
      </c>
      <c r="AL441">
        <v>20</v>
      </c>
      <c r="AM441">
        <v>13</v>
      </c>
      <c r="AN441">
        <v>7</v>
      </c>
      <c r="AO441">
        <v>17</v>
      </c>
      <c r="AT441">
        <f t="shared" si="44"/>
        <v>348</v>
      </c>
    </row>
    <row r="442" spans="1:46" x14ac:dyDescent="0.25">
      <c r="A442">
        <v>6</v>
      </c>
      <c r="B442" t="s">
        <v>367</v>
      </c>
      <c r="C442">
        <v>0.7</v>
      </c>
      <c r="D442">
        <v>1.4</v>
      </c>
      <c r="E442" t="s">
        <v>366</v>
      </c>
      <c r="U442">
        <v>350</v>
      </c>
      <c r="V442">
        <v>8</v>
      </c>
      <c r="W442">
        <v>6</v>
      </c>
      <c r="X442">
        <v>18</v>
      </c>
      <c r="Y442">
        <v>20</v>
      </c>
      <c r="Z442">
        <v>7</v>
      </c>
      <c r="AA442">
        <v>16</v>
      </c>
      <c r="AB442">
        <v>15</v>
      </c>
      <c r="AC442">
        <v>14</v>
      </c>
      <c r="AD442">
        <v>1</v>
      </c>
      <c r="AE442">
        <v>3</v>
      </c>
      <c r="AF442">
        <v>11</v>
      </c>
      <c r="AG442">
        <v>10</v>
      </c>
      <c r="AH442">
        <v>2</v>
      </c>
      <c r="AI442">
        <v>12</v>
      </c>
      <c r="AJ442">
        <v>5</v>
      </c>
      <c r="AK442">
        <v>4</v>
      </c>
      <c r="AL442">
        <v>19</v>
      </c>
      <c r="AM442">
        <v>13</v>
      </c>
      <c r="AN442">
        <v>9</v>
      </c>
      <c r="AO442">
        <v>17</v>
      </c>
      <c r="AT442">
        <f t="shared" si="44"/>
        <v>349</v>
      </c>
    </row>
    <row r="443" spans="1:46" x14ac:dyDescent="0.25">
      <c r="A443">
        <v>6</v>
      </c>
      <c r="B443" t="s">
        <v>368</v>
      </c>
      <c r="C443">
        <v>1.1000000000000001</v>
      </c>
      <c r="D443">
        <v>1.4</v>
      </c>
      <c r="E443" t="s">
        <v>377</v>
      </c>
      <c r="U443">
        <v>351</v>
      </c>
      <c r="V443">
        <v>7</v>
      </c>
      <c r="W443">
        <v>3</v>
      </c>
      <c r="X443">
        <v>17</v>
      </c>
      <c r="Y443">
        <v>20</v>
      </c>
      <c r="Z443">
        <v>5</v>
      </c>
      <c r="AA443">
        <v>10</v>
      </c>
      <c r="AB443">
        <v>15</v>
      </c>
      <c r="AC443">
        <v>16</v>
      </c>
      <c r="AD443">
        <v>1</v>
      </c>
      <c r="AE443">
        <v>2</v>
      </c>
      <c r="AF443">
        <v>9</v>
      </c>
      <c r="AG443">
        <v>11</v>
      </c>
      <c r="AH443">
        <v>6</v>
      </c>
      <c r="AI443">
        <v>12</v>
      </c>
      <c r="AJ443">
        <v>4</v>
      </c>
      <c r="AK443">
        <v>8</v>
      </c>
      <c r="AL443">
        <v>19</v>
      </c>
      <c r="AM443">
        <v>14</v>
      </c>
      <c r="AN443">
        <v>13</v>
      </c>
      <c r="AO443">
        <v>18</v>
      </c>
      <c r="AT443">
        <f t="shared" si="44"/>
        <v>350</v>
      </c>
    </row>
    <row r="444" spans="1:46" x14ac:dyDescent="0.25">
      <c r="A444">
        <v>7</v>
      </c>
      <c r="B444" t="s">
        <v>373</v>
      </c>
      <c r="C444">
        <v>0.5</v>
      </c>
      <c r="D444">
        <v>2.5</v>
      </c>
      <c r="E444" t="s">
        <v>376</v>
      </c>
      <c r="U444">
        <v>352</v>
      </c>
      <c r="V444">
        <v>5</v>
      </c>
      <c r="W444">
        <v>6</v>
      </c>
      <c r="X444">
        <v>17</v>
      </c>
      <c r="Y444">
        <v>18</v>
      </c>
      <c r="Z444">
        <v>4</v>
      </c>
      <c r="AA444">
        <v>12</v>
      </c>
      <c r="AB444">
        <v>13</v>
      </c>
      <c r="AC444">
        <v>14</v>
      </c>
      <c r="AD444">
        <v>1</v>
      </c>
      <c r="AE444">
        <v>2</v>
      </c>
      <c r="AF444">
        <v>16</v>
      </c>
      <c r="AG444">
        <v>11</v>
      </c>
      <c r="AH444">
        <v>3</v>
      </c>
      <c r="AI444">
        <v>10</v>
      </c>
      <c r="AJ444">
        <v>7</v>
      </c>
      <c r="AK444">
        <v>8</v>
      </c>
      <c r="AL444">
        <v>20</v>
      </c>
      <c r="AM444">
        <v>15</v>
      </c>
      <c r="AN444">
        <v>9</v>
      </c>
      <c r="AO444">
        <v>19</v>
      </c>
      <c r="AT444">
        <f t="shared" si="44"/>
        <v>351</v>
      </c>
    </row>
    <row r="445" spans="1:46" x14ac:dyDescent="0.25">
      <c r="A445">
        <v>7</v>
      </c>
      <c r="B445" t="s">
        <v>374</v>
      </c>
      <c r="C445">
        <v>2.2000000000000002</v>
      </c>
      <c r="D445">
        <v>0.5</v>
      </c>
      <c r="E445" t="s">
        <v>372</v>
      </c>
      <c r="U445">
        <v>353</v>
      </c>
      <c r="V445">
        <v>7</v>
      </c>
      <c r="W445">
        <v>5</v>
      </c>
      <c r="X445">
        <v>16</v>
      </c>
      <c r="Y445">
        <v>18</v>
      </c>
      <c r="Z445">
        <v>6</v>
      </c>
      <c r="AA445">
        <v>12</v>
      </c>
      <c r="AB445">
        <v>14</v>
      </c>
      <c r="AC445">
        <v>17</v>
      </c>
      <c r="AD445">
        <v>1</v>
      </c>
      <c r="AE445">
        <v>3</v>
      </c>
      <c r="AF445">
        <v>11</v>
      </c>
      <c r="AG445">
        <v>13</v>
      </c>
      <c r="AH445">
        <v>2</v>
      </c>
      <c r="AI445">
        <v>10</v>
      </c>
      <c r="AJ445">
        <v>4</v>
      </c>
      <c r="AK445">
        <v>8</v>
      </c>
      <c r="AL445">
        <v>20</v>
      </c>
      <c r="AM445">
        <v>15</v>
      </c>
      <c r="AN445">
        <v>9</v>
      </c>
      <c r="AO445">
        <v>19</v>
      </c>
      <c r="AT445">
        <f t="shared" si="44"/>
        <v>352</v>
      </c>
    </row>
    <row r="446" spans="1:46" x14ac:dyDescent="0.25">
      <c r="A446">
        <v>7</v>
      </c>
      <c r="B446" t="s">
        <v>378</v>
      </c>
      <c r="C446">
        <v>0.6</v>
      </c>
      <c r="D446">
        <v>2.2999999999999998</v>
      </c>
      <c r="E446" t="s">
        <v>370</v>
      </c>
      <c r="U446">
        <v>354</v>
      </c>
      <c r="V446">
        <v>8</v>
      </c>
      <c r="W446">
        <v>5</v>
      </c>
      <c r="X446">
        <v>17</v>
      </c>
      <c r="Y446">
        <v>19</v>
      </c>
      <c r="Z446">
        <v>3</v>
      </c>
      <c r="AA446">
        <v>12</v>
      </c>
      <c r="AB446">
        <v>15</v>
      </c>
      <c r="AC446">
        <v>16</v>
      </c>
      <c r="AD446">
        <v>1</v>
      </c>
      <c r="AE446">
        <v>2</v>
      </c>
      <c r="AF446">
        <v>10</v>
      </c>
      <c r="AG446">
        <v>7</v>
      </c>
      <c r="AH446">
        <v>6</v>
      </c>
      <c r="AI446">
        <v>11</v>
      </c>
      <c r="AJ446">
        <v>4</v>
      </c>
      <c r="AK446">
        <v>9</v>
      </c>
      <c r="AL446">
        <v>20</v>
      </c>
      <c r="AM446">
        <v>13</v>
      </c>
      <c r="AN446">
        <v>14</v>
      </c>
      <c r="AO446">
        <v>18</v>
      </c>
      <c r="AT446">
        <f t="shared" si="44"/>
        <v>353</v>
      </c>
    </row>
    <row r="447" spans="1:46" x14ac:dyDescent="0.25">
      <c r="A447">
        <v>7</v>
      </c>
      <c r="B447" t="s">
        <v>363</v>
      </c>
      <c r="C447">
        <v>2.4</v>
      </c>
      <c r="D447">
        <v>0.9</v>
      </c>
      <c r="E447" t="s">
        <v>365</v>
      </c>
      <c r="U447">
        <v>355</v>
      </c>
      <c r="V447">
        <v>6</v>
      </c>
      <c r="W447">
        <v>5</v>
      </c>
      <c r="X447">
        <v>17</v>
      </c>
      <c r="Y447">
        <v>20</v>
      </c>
      <c r="Z447">
        <v>4</v>
      </c>
      <c r="AA447">
        <v>14</v>
      </c>
      <c r="AB447">
        <v>16</v>
      </c>
      <c r="AC447">
        <v>18</v>
      </c>
      <c r="AD447">
        <v>1</v>
      </c>
      <c r="AE447">
        <v>2</v>
      </c>
      <c r="AF447">
        <v>8</v>
      </c>
      <c r="AG447">
        <v>13</v>
      </c>
      <c r="AH447">
        <v>3</v>
      </c>
      <c r="AI447">
        <v>10</v>
      </c>
      <c r="AJ447">
        <v>9</v>
      </c>
      <c r="AK447">
        <v>7</v>
      </c>
      <c r="AL447">
        <v>19</v>
      </c>
      <c r="AM447">
        <v>12</v>
      </c>
      <c r="AN447">
        <v>11</v>
      </c>
      <c r="AO447">
        <v>15</v>
      </c>
      <c r="AT447">
        <f t="shared" si="44"/>
        <v>354</v>
      </c>
    </row>
    <row r="448" spans="1:46" x14ac:dyDescent="0.25">
      <c r="A448">
        <v>7</v>
      </c>
      <c r="B448" t="s">
        <v>381</v>
      </c>
      <c r="C448">
        <v>1.3</v>
      </c>
      <c r="D448">
        <v>0.8</v>
      </c>
      <c r="E448" t="s">
        <v>368</v>
      </c>
      <c r="U448">
        <v>356</v>
      </c>
      <c r="V448">
        <v>8</v>
      </c>
      <c r="W448">
        <v>4</v>
      </c>
      <c r="X448">
        <v>17</v>
      </c>
      <c r="Y448">
        <v>19</v>
      </c>
      <c r="Z448">
        <v>6</v>
      </c>
      <c r="AA448">
        <v>15</v>
      </c>
      <c r="AB448">
        <v>12</v>
      </c>
      <c r="AC448">
        <v>16</v>
      </c>
      <c r="AD448">
        <v>1</v>
      </c>
      <c r="AE448">
        <v>2</v>
      </c>
      <c r="AF448">
        <v>10</v>
      </c>
      <c r="AG448">
        <v>11</v>
      </c>
      <c r="AH448">
        <v>5</v>
      </c>
      <c r="AI448">
        <v>14</v>
      </c>
      <c r="AJ448">
        <v>3</v>
      </c>
      <c r="AK448">
        <v>7</v>
      </c>
      <c r="AL448">
        <v>20</v>
      </c>
      <c r="AM448">
        <v>13</v>
      </c>
      <c r="AN448">
        <v>9</v>
      </c>
      <c r="AO448">
        <v>18</v>
      </c>
      <c r="AT448">
        <f t="shared" si="44"/>
        <v>355</v>
      </c>
    </row>
    <row r="449" spans="1:46" x14ac:dyDescent="0.25">
      <c r="A449">
        <v>7</v>
      </c>
      <c r="B449" t="s">
        <v>362</v>
      </c>
      <c r="C449">
        <v>1.2</v>
      </c>
      <c r="D449">
        <v>0.2</v>
      </c>
      <c r="E449" t="s">
        <v>371</v>
      </c>
      <c r="U449">
        <v>357</v>
      </c>
      <c r="V449">
        <v>6</v>
      </c>
      <c r="W449">
        <v>4</v>
      </c>
      <c r="X449">
        <v>14</v>
      </c>
      <c r="Y449">
        <v>19</v>
      </c>
      <c r="Z449">
        <v>5</v>
      </c>
      <c r="AA449">
        <v>12</v>
      </c>
      <c r="AB449">
        <v>16</v>
      </c>
      <c r="AC449">
        <v>17</v>
      </c>
      <c r="AD449">
        <v>1</v>
      </c>
      <c r="AE449">
        <v>3</v>
      </c>
      <c r="AF449">
        <v>11</v>
      </c>
      <c r="AG449">
        <v>15</v>
      </c>
      <c r="AH449">
        <v>2</v>
      </c>
      <c r="AI449">
        <v>8</v>
      </c>
      <c r="AJ449">
        <v>7</v>
      </c>
      <c r="AK449">
        <v>9</v>
      </c>
      <c r="AL449">
        <v>20</v>
      </c>
      <c r="AM449">
        <v>13</v>
      </c>
      <c r="AN449">
        <v>10</v>
      </c>
      <c r="AO449">
        <v>18</v>
      </c>
      <c r="AT449">
        <f t="shared" si="44"/>
        <v>356</v>
      </c>
    </row>
    <row r="450" spans="1:46" x14ac:dyDescent="0.25">
      <c r="A450">
        <v>7</v>
      </c>
      <c r="B450" t="s">
        <v>377</v>
      </c>
      <c r="C450">
        <v>0.6</v>
      </c>
      <c r="D450">
        <v>0.9</v>
      </c>
      <c r="E450" t="s">
        <v>367</v>
      </c>
      <c r="U450">
        <v>358</v>
      </c>
      <c r="V450">
        <v>8</v>
      </c>
      <c r="W450">
        <v>5</v>
      </c>
      <c r="X450">
        <v>15</v>
      </c>
      <c r="Y450">
        <v>20</v>
      </c>
      <c r="Z450">
        <v>6</v>
      </c>
      <c r="AA450">
        <v>12</v>
      </c>
      <c r="AB450">
        <v>17</v>
      </c>
      <c r="AC450">
        <v>16</v>
      </c>
      <c r="AD450">
        <v>1</v>
      </c>
      <c r="AE450">
        <v>2</v>
      </c>
      <c r="AF450">
        <v>14</v>
      </c>
      <c r="AG450">
        <v>10</v>
      </c>
      <c r="AH450">
        <v>3</v>
      </c>
      <c r="AI450">
        <v>9</v>
      </c>
      <c r="AJ450">
        <v>7</v>
      </c>
      <c r="AK450">
        <v>4</v>
      </c>
      <c r="AL450">
        <v>19</v>
      </c>
      <c r="AM450">
        <v>11</v>
      </c>
      <c r="AN450">
        <v>13</v>
      </c>
      <c r="AO450">
        <v>18</v>
      </c>
      <c r="AT450">
        <f t="shared" si="44"/>
        <v>357</v>
      </c>
    </row>
    <row r="451" spans="1:46" x14ac:dyDescent="0.25">
      <c r="A451">
        <v>7</v>
      </c>
      <c r="B451" t="s">
        <v>379</v>
      </c>
      <c r="C451">
        <v>1.4</v>
      </c>
      <c r="D451">
        <v>1.5</v>
      </c>
      <c r="E451" t="s">
        <v>375</v>
      </c>
      <c r="U451">
        <v>359</v>
      </c>
      <c r="V451">
        <v>7</v>
      </c>
      <c r="W451">
        <v>3</v>
      </c>
      <c r="X451">
        <v>17</v>
      </c>
      <c r="Y451">
        <v>19</v>
      </c>
      <c r="Z451">
        <v>6</v>
      </c>
      <c r="AA451">
        <v>12</v>
      </c>
      <c r="AB451">
        <v>15</v>
      </c>
      <c r="AC451">
        <v>16</v>
      </c>
      <c r="AD451">
        <v>1</v>
      </c>
      <c r="AE451">
        <v>4</v>
      </c>
      <c r="AF451">
        <v>14</v>
      </c>
      <c r="AG451">
        <v>10</v>
      </c>
      <c r="AH451">
        <v>2</v>
      </c>
      <c r="AI451">
        <v>11</v>
      </c>
      <c r="AJ451">
        <v>8</v>
      </c>
      <c r="AK451">
        <v>5</v>
      </c>
      <c r="AL451">
        <v>20</v>
      </c>
      <c r="AM451">
        <v>13</v>
      </c>
      <c r="AN451">
        <v>9</v>
      </c>
      <c r="AO451">
        <v>18</v>
      </c>
      <c r="AT451">
        <f t="shared" si="44"/>
        <v>358</v>
      </c>
    </row>
    <row r="452" spans="1:46" x14ac:dyDescent="0.25">
      <c r="A452">
        <v>7</v>
      </c>
      <c r="B452" t="s">
        <v>380</v>
      </c>
      <c r="C452">
        <v>0.6</v>
      </c>
      <c r="D452">
        <v>0.3</v>
      </c>
      <c r="E452" t="s">
        <v>369</v>
      </c>
      <c r="U452">
        <v>360</v>
      </c>
      <c r="V452">
        <v>7</v>
      </c>
      <c r="W452">
        <v>3</v>
      </c>
      <c r="X452">
        <v>18</v>
      </c>
      <c r="Y452">
        <v>19</v>
      </c>
      <c r="Z452">
        <v>4</v>
      </c>
      <c r="AA452">
        <v>12</v>
      </c>
      <c r="AB452">
        <v>17</v>
      </c>
      <c r="AC452">
        <v>15</v>
      </c>
      <c r="AD452">
        <v>1</v>
      </c>
      <c r="AE452">
        <v>2</v>
      </c>
      <c r="AF452">
        <v>10</v>
      </c>
      <c r="AG452">
        <v>9</v>
      </c>
      <c r="AH452">
        <v>5</v>
      </c>
      <c r="AI452">
        <v>11</v>
      </c>
      <c r="AJ452">
        <v>8</v>
      </c>
      <c r="AK452">
        <v>6</v>
      </c>
      <c r="AL452">
        <v>20</v>
      </c>
      <c r="AM452">
        <v>14</v>
      </c>
      <c r="AN452">
        <v>13</v>
      </c>
      <c r="AO452">
        <v>16</v>
      </c>
      <c r="AT452">
        <f t="shared" si="44"/>
        <v>359</v>
      </c>
    </row>
    <row r="453" spans="1:46" x14ac:dyDescent="0.25">
      <c r="A453">
        <v>7</v>
      </c>
      <c r="B453" t="s">
        <v>366</v>
      </c>
      <c r="C453">
        <v>1.2</v>
      </c>
      <c r="D453">
        <v>0.8</v>
      </c>
      <c r="E453" t="s">
        <v>364</v>
      </c>
      <c r="U453">
        <v>361</v>
      </c>
      <c r="V453">
        <v>7</v>
      </c>
      <c r="W453">
        <v>4</v>
      </c>
      <c r="X453">
        <v>15</v>
      </c>
      <c r="Y453">
        <v>20</v>
      </c>
      <c r="Z453">
        <v>9</v>
      </c>
      <c r="AA453">
        <v>12</v>
      </c>
      <c r="AB453">
        <v>14</v>
      </c>
      <c r="AC453">
        <v>16</v>
      </c>
      <c r="AD453">
        <v>1</v>
      </c>
      <c r="AE453">
        <v>2</v>
      </c>
      <c r="AF453">
        <v>11</v>
      </c>
      <c r="AG453">
        <v>10</v>
      </c>
      <c r="AH453">
        <v>3</v>
      </c>
      <c r="AI453">
        <v>8</v>
      </c>
      <c r="AJ453">
        <v>6</v>
      </c>
      <c r="AK453">
        <v>5</v>
      </c>
      <c r="AL453">
        <v>19</v>
      </c>
      <c r="AM453">
        <v>17</v>
      </c>
      <c r="AN453">
        <v>13</v>
      </c>
      <c r="AO453">
        <v>18</v>
      </c>
      <c r="AT453">
        <f t="shared" si="44"/>
        <v>360</v>
      </c>
    </row>
    <row r="454" spans="1:46" x14ac:dyDescent="0.25">
      <c r="A454">
        <v>8</v>
      </c>
      <c r="B454" t="s">
        <v>365</v>
      </c>
      <c r="C454">
        <v>1.3</v>
      </c>
      <c r="D454">
        <v>0.7</v>
      </c>
      <c r="E454" t="s">
        <v>381</v>
      </c>
      <c r="U454">
        <v>362</v>
      </c>
      <c r="V454">
        <v>6</v>
      </c>
      <c r="W454">
        <v>5</v>
      </c>
      <c r="X454">
        <v>17</v>
      </c>
      <c r="Y454">
        <v>19</v>
      </c>
      <c r="Z454">
        <v>7</v>
      </c>
      <c r="AA454">
        <v>15</v>
      </c>
      <c r="AB454">
        <v>14</v>
      </c>
      <c r="AC454">
        <v>18</v>
      </c>
      <c r="AD454">
        <v>1</v>
      </c>
      <c r="AE454">
        <v>2</v>
      </c>
      <c r="AF454">
        <v>8</v>
      </c>
      <c r="AG454">
        <v>11</v>
      </c>
      <c r="AH454">
        <v>3</v>
      </c>
      <c r="AI454">
        <v>12</v>
      </c>
      <c r="AJ454">
        <v>4</v>
      </c>
      <c r="AK454">
        <v>9</v>
      </c>
      <c r="AL454">
        <v>20</v>
      </c>
      <c r="AM454">
        <v>13</v>
      </c>
      <c r="AN454">
        <v>10</v>
      </c>
      <c r="AO454">
        <v>16</v>
      </c>
      <c r="AT454">
        <f t="shared" si="44"/>
        <v>361</v>
      </c>
    </row>
    <row r="455" spans="1:46" x14ac:dyDescent="0.25">
      <c r="A455">
        <v>8</v>
      </c>
      <c r="B455" t="s">
        <v>373</v>
      </c>
      <c r="C455">
        <v>1.7</v>
      </c>
      <c r="D455">
        <v>1.5</v>
      </c>
      <c r="E455" t="s">
        <v>379</v>
      </c>
      <c r="U455">
        <v>363</v>
      </c>
      <c r="V455">
        <v>8</v>
      </c>
      <c r="W455">
        <v>3</v>
      </c>
      <c r="X455">
        <v>18</v>
      </c>
      <c r="Y455">
        <v>20</v>
      </c>
      <c r="Z455">
        <v>6</v>
      </c>
      <c r="AA455">
        <v>13</v>
      </c>
      <c r="AB455">
        <v>16</v>
      </c>
      <c r="AC455">
        <v>15</v>
      </c>
      <c r="AD455">
        <v>1</v>
      </c>
      <c r="AE455">
        <v>2</v>
      </c>
      <c r="AF455">
        <v>12</v>
      </c>
      <c r="AG455">
        <v>9</v>
      </c>
      <c r="AH455">
        <v>4</v>
      </c>
      <c r="AI455">
        <v>10</v>
      </c>
      <c r="AJ455">
        <v>7</v>
      </c>
      <c r="AK455">
        <v>5</v>
      </c>
      <c r="AL455">
        <v>17</v>
      </c>
      <c r="AM455">
        <v>14</v>
      </c>
      <c r="AN455">
        <v>11</v>
      </c>
      <c r="AO455">
        <v>19</v>
      </c>
      <c r="AT455">
        <f t="shared" si="44"/>
        <v>362</v>
      </c>
    </row>
    <row r="456" spans="1:46" x14ac:dyDescent="0.25">
      <c r="A456">
        <v>8</v>
      </c>
      <c r="B456" t="s">
        <v>370</v>
      </c>
      <c r="C456">
        <v>0.7</v>
      </c>
      <c r="D456">
        <v>1.3</v>
      </c>
      <c r="E456" t="s">
        <v>363</v>
      </c>
      <c r="U456">
        <v>364</v>
      </c>
      <c r="V456">
        <v>6</v>
      </c>
      <c r="W456">
        <v>4</v>
      </c>
      <c r="X456">
        <v>17</v>
      </c>
      <c r="Y456">
        <v>19</v>
      </c>
      <c r="Z456">
        <v>2</v>
      </c>
      <c r="AA456">
        <v>11</v>
      </c>
      <c r="AB456">
        <v>14</v>
      </c>
      <c r="AC456">
        <v>16</v>
      </c>
      <c r="AD456">
        <v>1</v>
      </c>
      <c r="AE456">
        <v>5</v>
      </c>
      <c r="AF456">
        <v>12</v>
      </c>
      <c r="AG456">
        <v>10</v>
      </c>
      <c r="AH456">
        <v>3</v>
      </c>
      <c r="AI456">
        <v>15</v>
      </c>
      <c r="AJ456">
        <v>8</v>
      </c>
      <c r="AK456">
        <v>7</v>
      </c>
      <c r="AL456">
        <v>20</v>
      </c>
      <c r="AM456">
        <v>13</v>
      </c>
      <c r="AN456">
        <v>9</v>
      </c>
      <c r="AO456">
        <v>18</v>
      </c>
      <c r="AT456">
        <f t="shared" si="44"/>
        <v>363</v>
      </c>
    </row>
    <row r="457" spans="1:46" x14ac:dyDescent="0.25">
      <c r="A457">
        <v>8</v>
      </c>
      <c r="B457" t="s">
        <v>371</v>
      </c>
      <c r="C457">
        <v>1.9</v>
      </c>
      <c r="D457">
        <v>0.6</v>
      </c>
      <c r="E457" t="s">
        <v>380</v>
      </c>
      <c r="U457">
        <v>365</v>
      </c>
      <c r="V457">
        <v>5</v>
      </c>
      <c r="W457">
        <v>4</v>
      </c>
      <c r="X457">
        <v>16</v>
      </c>
      <c r="Y457">
        <v>19</v>
      </c>
      <c r="Z457">
        <v>6</v>
      </c>
      <c r="AA457">
        <v>14</v>
      </c>
      <c r="AB457">
        <v>15</v>
      </c>
      <c r="AC457">
        <v>18</v>
      </c>
      <c r="AD457">
        <v>1</v>
      </c>
      <c r="AE457">
        <v>2</v>
      </c>
      <c r="AF457">
        <v>12</v>
      </c>
      <c r="AG457">
        <v>10</v>
      </c>
      <c r="AH457">
        <v>3</v>
      </c>
      <c r="AI457">
        <v>9</v>
      </c>
      <c r="AJ457">
        <v>8</v>
      </c>
      <c r="AK457">
        <v>7</v>
      </c>
      <c r="AL457">
        <v>20</v>
      </c>
      <c r="AM457">
        <v>11</v>
      </c>
      <c r="AN457">
        <v>13</v>
      </c>
      <c r="AO457">
        <v>17</v>
      </c>
      <c r="AT457">
        <f t="shared" si="44"/>
        <v>364</v>
      </c>
    </row>
    <row r="458" spans="1:46" x14ac:dyDescent="0.25">
      <c r="A458">
        <v>8</v>
      </c>
      <c r="B458" t="s">
        <v>368</v>
      </c>
      <c r="C458">
        <v>0.5</v>
      </c>
      <c r="D458">
        <v>0.6</v>
      </c>
      <c r="E458" t="s">
        <v>374</v>
      </c>
      <c r="U458">
        <v>366</v>
      </c>
      <c r="V458">
        <v>5</v>
      </c>
      <c r="W458">
        <v>4</v>
      </c>
      <c r="X458">
        <v>18</v>
      </c>
      <c r="Y458">
        <v>20</v>
      </c>
      <c r="Z458">
        <v>9</v>
      </c>
      <c r="AA458">
        <v>10</v>
      </c>
      <c r="AB458">
        <v>13</v>
      </c>
      <c r="AC458">
        <v>16</v>
      </c>
      <c r="AD458">
        <v>1</v>
      </c>
      <c r="AE458">
        <v>2</v>
      </c>
      <c r="AF458">
        <v>12</v>
      </c>
      <c r="AG458">
        <v>7</v>
      </c>
      <c r="AH458">
        <v>3</v>
      </c>
      <c r="AI458">
        <v>11</v>
      </c>
      <c r="AJ458">
        <v>8</v>
      </c>
      <c r="AK458">
        <v>6</v>
      </c>
      <c r="AL458">
        <v>19</v>
      </c>
      <c r="AM458">
        <v>15</v>
      </c>
      <c r="AN458">
        <v>14</v>
      </c>
      <c r="AO458">
        <v>17</v>
      </c>
      <c r="AT458">
        <f t="shared" si="44"/>
        <v>365</v>
      </c>
    </row>
    <row r="459" spans="1:46" x14ac:dyDescent="0.25">
      <c r="A459">
        <v>8</v>
      </c>
      <c r="B459" t="s">
        <v>375</v>
      </c>
      <c r="C459">
        <v>2.8</v>
      </c>
      <c r="D459">
        <v>0.6</v>
      </c>
      <c r="E459" t="s">
        <v>378</v>
      </c>
      <c r="U459">
        <v>367</v>
      </c>
      <c r="V459">
        <v>7</v>
      </c>
      <c r="W459">
        <v>8</v>
      </c>
      <c r="X459">
        <v>16</v>
      </c>
      <c r="Y459">
        <v>19</v>
      </c>
      <c r="Z459">
        <v>4</v>
      </c>
      <c r="AA459">
        <v>11</v>
      </c>
      <c r="AB459">
        <v>13</v>
      </c>
      <c r="AC459">
        <v>18</v>
      </c>
      <c r="AD459">
        <v>1</v>
      </c>
      <c r="AE459">
        <v>2</v>
      </c>
      <c r="AF459">
        <v>12</v>
      </c>
      <c r="AG459">
        <v>10</v>
      </c>
      <c r="AH459">
        <v>3</v>
      </c>
      <c r="AI459">
        <v>9</v>
      </c>
      <c r="AJ459">
        <v>6</v>
      </c>
      <c r="AK459">
        <v>5</v>
      </c>
      <c r="AL459">
        <v>20</v>
      </c>
      <c r="AM459">
        <v>15</v>
      </c>
      <c r="AN459">
        <v>14</v>
      </c>
      <c r="AO459">
        <v>17</v>
      </c>
      <c r="AT459">
        <f t="shared" si="44"/>
        <v>366</v>
      </c>
    </row>
    <row r="460" spans="1:46" x14ac:dyDescent="0.25">
      <c r="A460">
        <v>8</v>
      </c>
      <c r="B460" t="s">
        <v>372</v>
      </c>
      <c r="C460">
        <v>1.6</v>
      </c>
      <c r="D460">
        <v>1</v>
      </c>
      <c r="E460" t="s">
        <v>362</v>
      </c>
      <c r="U460">
        <v>368</v>
      </c>
      <c r="V460">
        <v>5</v>
      </c>
      <c r="W460">
        <v>7</v>
      </c>
      <c r="X460">
        <v>16</v>
      </c>
      <c r="Y460">
        <v>17</v>
      </c>
      <c r="Z460">
        <v>4</v>
      </c>
      <c r="AA460">
        <v>15</v>
      </c>
      <c r="AB460">
        <v>12</v>
      </c>
      <c r="AC460">
        <v>19</v>
      </c>
      <c r="AD460">
        <v>1</v>
      </c>
      <c r="AE460">
        <v>2</v>
      </c>
      <c r="AF460">
        <v>10</v>
      </c>
      <c r="AG460">
        <v>13</v>
      </c>
      <c r="AH460">
        <v>3</v>
      </c>
      <c r="AI460">
        <v>11</v>
      </c>
      <c r="AJ460">
        <v>8</v>
      </c>
      <c r="AK460">
        <v>6</v>
      </c>
      <c r="AL460">
        <v>20</v>
      </c>
      <c r="AM460">
        <v>14</v>
      </c>
      <c r="AN460">
        <v>9</v>
      </c>
      <c r="AO460">
        <v>18</v>
      </c>
      <c r="AT460">
        <f t="shared" si="44"/>
        <v>367</v>
      </c>
    </row>
    <row r="461" spans="1:46" x14ac:dyDescent="0.25">
      <c r="A461">
        <v>8</v>
      </c>
      <c r="B461" t="s">
        <v>367</v>
      </c>
      <c r="C461">
        <v>1.8</v>
      </c>
      <c r="D461">
        <v>0.8</v>
      </c>
      <c r="E461" t="s">
        <v>369</v>
      </c>
      <c r="U461">
        <v>369</v>
      </c>
      <c r="V461">
        <v>9</v>
      </c>
      <c r="W461">
        <v>6</v>
      </c>
      <c r="X461">
        <v>16</v>
      </c>
      <c r="Y461">
        <v>20</v>
      </c>
      <c r="Z461">
        <v>5</v>
      </c>
      <c r="AA461">
        <v>11</v>
      </c>
      <c r="AB461">
        <v>17</v>
      </c>
      <c r="AC461">
        <v>15</v>
      </c>
      <c r="AD461">
        <v>1</v>
      </c>
      <c r="AE461">
        <v>2</v>
      </c>
      <c r="AF461">
        <v>13</v>
      </c>
      <c r="AG461">
        <v>8</v>
      </c>
      <c r="AH461">
        <v>3</v>
      </c>
      <c r="AI461">
        <v>12</v>
      </c>
      <c r="AJ461">
        <v>4</v>
      </c>
      <c r="AK461">
        <v>7</v>
      </c>
      <c r="AL461">
        <v>18</v>
      </c>
      <c r="AM461">
        <v>14</v>
      </c>
      <c r="AN461">
        <v>10</v>
      </c>
      <c r="AO461">
        <v>19</v>
      </c>
      <c r="AT461">
        <f t="shared" si="44"/>
        <v>368</v>
      </c>
    </row>
    <row r="462" spans="1:46" x14ac:dyDescent="0.25">
      <c r="A462">
        <v>8</v>
      </c>
      <c r="B462" t="s">
        <v>364</v>
      </c>
      <c r="C462">
        <v>1.7</v>
      </c>
      <c r="D462">
        <v>2.6</v>
      </c>
      <c r="E462" t="s">
        <v>377</v>
      </c>
      <c r="U462">
        <v>370</v>
      </c>
      <c r="V462">
        <v>6</v>
      </c>
      <c r="W462">
        <v>4</v>
      </c>
      <c r="X462">
        <v>18</v>
      </c>
      <c r="Y462">
        <v>20</v>
      </c>
      <c r="Z462">
        <v>5</v>
      </c>
      <c r="AA462">
        <v>11</v>
      </c>
      <c r="AB462">
        <v>15</v>
      </c>
      <c r="AC462">
        <v>16</v>
      </c>
      <c r="AD462">
        <v>1</v>
      </c>
      <c r="AE462">
        <v>3</v>
      </c>
      <c r="AF462">
        <v>14</v>
      </c>
      <c r="AG462">
        <v>8</v>
      </c>
      <c r="AH462">
        <v>2</v>
      </c>
      <c r="AI462">
        <v>10</v>
      </c>
      <c r="AJ462">
        <v>7</v>
      </c>
      <c r="AK462">
        <v>9</v>
      </c>
      <c r="AL462">
        <v>19</v>
      </c>
      <c r="AM462">
        <v>12</v>
      </c>
      <c r="AN462">
        <v>13</v>
      </c>
      <c r="AO462">
        <v>17</v>
      </c>
      <c r="AT462">
        <f t="shared" si="44"/>
        <v>369</v>
      </c>
    </row>
    <row r="463" spans="1:46" x14ac:dyDescent="0.25">
      <c r="A463">
        <v>8</v>
      </c>
      <c r="B463" t="s">
        <v>376</v>
      </c>
      <c r="C463">
        <v>1.8</v>
      </c>
      <c r="D463">
        <v>2.1</v>
      </c>
      <c r="E463" t="s">
        <v>366</v>
      </c>
      <c r="U463">
        <v>371</v>
      </c>
      <c r="V463">
        <v>5</v>
      </c>
      <c r="W463">
        <v>4</v>
      </c>
      <c r="X463">
        <v>17</v>
      </c>
      <c r="Y463">
        <v>20</v>
      </c>
      <c r="Z463">
        <v>8</v>
      </c>
      <c r="AA463">
        <v>11</v>
      </c>
      <c r="AB463">
        <v>14</v>
      </c>
      <c r="AC463">
        <v>16</v>
      </c>
      <c r="AD463">
        <v>1</v>
      </c>
      <c r="AE463">
        <v>3</v>
      </c>
      <c r="AF463">
        <v>12</v>
      </c>
      <c r="AG463">
        <v>7</v>
      </c>
      <c r="AH463">
        <v>2</v>
      </c>
      <c r="AI463">
        <v>15</v>
      </c>
      <c r="AJ463">
        <v>6</v>
      </c>
      <c r="AK463">
        <v>9</v>
      </c>
      <c r="AL463">
        <v>18</v>
      </c>
      <c r="AM463">
        <v>10</v>
      </c>
      <c r="AN463">
        <v>13</v>
      </c>
      <c r="AO463">
        <v>19</v>
      </c>
      <c r="AT463">
        <f t="shared" si="44"/>
        <v>370</v>
      </c>
    </row>
    <row r="464" spans="1:46" x14ac:dyDescent="0.25">
      <c r="A464">
        <v>9</v>
      </c>
      <c r="B464" t="s">
        <v>369</v>
      </c>
      <c r="C464">
        <v>1.3</v>
      </c>
      <c r="D464">
        <v>2.2999999999999998</v>
      </c>
      <c r="E464" t="s">
        <v>376</v>
      </c>
      <c r="U464">
        <v>372</v>
      </c>
      <c r="V464">
        <v>11</v>
      </c>
      <c r="W464">
        <v>4</v>
      </c>
      <c r="X464">
        <v>18</v>
      </c>
      <c r="Y464">
        <v>20</v>
      </c>
      <c r="Z464">
        <v>6</v>
      </c>
      <c r="AA464">
        <v>10</v>
      </c>
      <c r="AB464">
        <v>16</v>
      </c>
      <c r="AC464">
        <v>15</v>
      </c>
      <c r="AD464">
        <v>1</v>
      </c>
      <c r="AE464">
        <v>2</v>
      </c>
      <c r="AF464">
        <v>12</v>
      </c>
      <c r="AG464">
        <v>9</v>
      </c>
      <c r="AH464">
        <v>3</v>
      </c>
      <c r="AI464">
        <v>7</v>
      </c>
      <c r="AJ464">
        <v>8</v>
      </c>
      <c r="AK464">
        <v>5</v>
      </c>
      <c r="AL464">
        <v>19</v>
      </c>
      <c r="AM464">
        <v>14</v>
      </c>
      <c r="AN464">
        <v>13</v>
      </c>
      <c r="AO464">
        <v>17</v>
      </c>
      <c r="AT464">
        <f t="shared" si="44"/>
        <v>371</v>
      </c>
    </row>
    <row r="465" spans="1:46" x14ac:dyDescent="0.25">
      <c r="A465">
        <v>9</v>
      </c>
      <c r="B465" t="s">
        <v>380</v>
      </c>
      <c r="C465">
        <v>0.4</v>
      </c>
      <c r="D465">
        <v>2.5</v>
      </c>
      <c r="E465" t="s">
        <v>370</v>
      </c>
      <c r="U465">
        <v>373</v>
      </c>
      <c r="V465">
        <v>4</v>
      </c>
      <c r="W465">
        <v>8</v>
      </c>
      <c r="X465">
        <v>16</v>
      </c>
      <c r="Y465">
        <v>19</v>
      </c>
      <c r="Z465">
        <v>6</v>
      </c>
      <c r="AA465">
        <v>13</v>
      </c>
      <c r="AB465">
        <v>15</v>
      </c>
      <c r="AC465">
        <v>18</v>
      </c>
      <c r="AD465">
        <v>1</v>
      </c>
      <c r="AE465">
        <v>2</v>
      </c>
      <c r="AF465">
        <v>12</v>
      </c>
      <c r="AG465">
        <v>9</v>
      </c>
      <c r="AH465">
        <v>3</v>
      </c>
      <c r="AI465">
        <v>10</v>
      </c>
      <c r="AJ465">
        <v>7</v>
      </c>
      <c r="AK465">
        <v>5</v>
      </c>
      <c r="AL465">
        <v>20</v>
      </c>
      <c r="AM465">
        <v>14</v>
      </c>
      <c r="AN465">
        <v>11</v>
      </c>
      <c r="AO465">
        <v>17</v>
      </c>
      <c r="AT465">
        <f t="shared" si="44"/>
        <v>372</v>
      </c>
    </row>
    <row r="466" spans="1:46" x14ac:dyDescent="0.25">
      <c r="A466">
        <v>9</v>
      </c>
      <c r="B466" t="s">
        <v>379</v>
      </c>
      <c r="C466">
        <v>0.5</v>
      </c>
      <c r="D466">
        <v>2.2999999999999998</v>
      </c>
      <c r="E466" t="s">
        <v>372</v>
      </c>
      <c r="U466">
        <v>374</v>
      </c>
      <c r="V466">
        <v>7</v>
      </c>
      <c r="W466">
        <v>8</v>
      </c>
      <c r="X466">
        <v>19</v>
      </c>
      <c r="Y466">
        <v>20</v>
      </c>
      <c r="Z466">
        <v>5</v>
      </c>
      <c r="AA466">
        <v>15</v>
      </c>
      <c r="AB466">
        <v>14</v>
      </c>
      <c r="AC466">
        <v>17</v>
      </c>
      <c r="AD466">
        <v>1</v>
      </c>
      <c r="AE466">
        <v>2</v>
      </c>
      <c r="AF466">
        <v>12</v>
      </c>
      <c r="AG466">
        <v>9</v>
      </c>
      <c r="AH466">
        <v>4</v>
      </c>
      <c r="AI466">
        <v>11</v>
      </c>
      <c r="AJ466">
        <v>3</v>
      </c>
      <c r="AK466">
        <v>6</v>
      </c>
      <c r="AL466">
        <v>18</v>
      </c>
      <c r="AM466">
        <v>10</v>
      </c>
      <c r="AN466">
        <v>13</v>
      </c>
      <c r="AO466">
        <v>16</v>
      </c>
      <c r="AT466">
        <f t="shared" si="44"/>
        <v>373</v>
      </c>
    </row>
    <row r="467" spans="1:46" x14ac:dyDescent="0.25">
      <c r="A467">
        <v>9</v>
      </c>
      <c r="B467" t="s">
        <v>377</v>
      </c>
      <c r="C467">
        <v>1.7</v>
      </c>
      <c r="D467">
        <v>0.4</v>
      </c>
      <c r="E467" t="s">
        <v>375</v>
      </c>
      <c r="U467">
        <v>375</v>
      </c>
      <c r="V467">
        <v>8</v>
      </c>
      <c r="W467">
        <v>7</v>
      </c>
      <c r="X467">
        <v>18</v>
      </c>
      <c r="Y467">
        <v>20</v>
      </c>
      <c r="Z467">
        <v>4</v>
      </c>
      <c r="AA467">
        <v>12</v>
      </c>
      <c r="AB467">
        <v>15</v>
      </c>
      <c r="AC467">
        <v>17</v>
      </c>
      <c r="AD467">
        <v>1</v>
      </c>
      <c r="AE467">
        <v>3</v>
      </c>
      <c r="AF467">
        <v>10</v>
      </c>
      <c r="AG467">
        <v>11</v>
      </c>
      <c r="AH467">
        <v>2</v>
      </c>
      <c r="AI467">
        <v>9</v>
      </c>
      <c r="AJ467">
        <v>6</v>
      </c>
      <c r="AK467">
        <v>5</v>
      </c>
      <c r="AL467">
        <v>19</v>
      </c>
      <c r="AM467">
        <v>13</v>
      </c>
      <c r="AN467">
        <v>14</v>
      </c>
      <c r="AO467">
        <v>16</v>
      </c>
      <c r="AT467">
        <f t="shared" si="44"/>
        <v>374</v>
      </c>
    </row>
    <row r="468" spans="1:46" x14ac:dyDescent="0.25">
      <c r="A468">
        <v>9</v>
      </c>
      <c r="B468" t="s">
        <v>363</v>
      </c>
      <c r="C468">
        <v>1.5</v>
      </c>
      <c r="D468">
        <v>1.5</v>
      </c>
      <c r="E468" t="s">
        <v>367</v>
      </c>
      <c r="U468">
        <v>376</v>
      </c>
      <c r="V468">
        <v>9</v>
      </c>
      <c r="W468">
        <v>6</v>
      </c>
      <c r="X468">
        <v>17</v>
      </c>
      <c r="Y468">
        <v>18</v>
      </c>
      <c r="Z468">
        <v>2</v>
      </c>
      <c r="AA468">
        <v>14</v>
      </c>
      <c r="AB468">
        <v>15</v>
      </c>
      <c r="AC468">
        <v>19</v>
      </c>
      <c r="AD468">
        <v>1</v>
      </c>
      <c r="AE468">
        <v>3</v>
      </c>
      <c r="AF468">
        <v>11</v>
      </c>
      <c r="AG468">
        <v>10</v>
      </c>
      <c r="AH468">
        <v>4</v>
      </c>
      <c r="AI468">
        <v>13</v>
      </c>
      <c r="AJ468">
        <v>5</v>
      </c>
      <c r="AK468">
        <v>8</v>
      </c>
      <c r="AL468">
        <v>20</v>
      </c>
      <c r="AM468">
        <v>12</v>
      </c>
      <c r="AN468">
        <v>7</v>
      </c>
      <c r="AO468">
        <v>16</v>
      </c>
      <c r="AT468">
        <f t="shared" si="44"/>
        <v>375</v>
      </c>
    </row>
    <row r="469" spans="1:46" x14ac:dyDescent="0.25">
      <c r="A469">
        <v>9</v>
      </c>
      <c r="B469" t="s">
        <v>378</v>
      </c>
      <c r="C469">
        <v>1.5</v>
      </c>
      <c r="D469">
        <v>1.7</v>
      </c>
      <c r="E469" t="s">
        <v>364</v>
      </c>
      <c r="U469">
        <v>377</v>
      </c>
      <c r="V469">
        <v>6</v>
      </c>
      <c r="W469">
        <v>4</v>
      </c>
      <c r="X469">
        <v>17</v>
      </c>
      <c r="Y469">
        <v>20</v>
      </c>
      <c r="Z469">
        <v>5</v>
      </c>
      <c r="AA469">
        <v>12</v>
      </c>
      <c r="AB469">
        <v>15</v>
      </c>
      <c r="AC469">
        <v>16</v>
      </c>
      <c r="AD469">
        <v>1</v>
      </c>
      <c r="AE469">
        <v>2</v>
      </c>
      <c r="AF469">
        <v>13</v>
      </c>
      <c r="AG469">
        <v>9</v>
      </c>
      <c r="AH469">
        <v>3</v>
      </c>
      <c r="AI469">
        <v>10</v>
      </c>
      <c r="AJ469">
        <v>7</v>
      </c>
      <c r="AK469">
        <v>8</v>
      </c>
      <c r="AL469">
        <v>19</v>
      </c>
      <c r="AM469">
        <v>14</v>
      </c>
      <c r="AN469">
        <v>11</v>
      </c>
      <c r="AO469">
        <v>18</v>
      </c>
      <c r="AT469">
        <f t="shared" si="44"/>
        <v>376</v>
      </c>
    </row>
    <row r="470" spans="1:46" x14ac:dyDescent="0.25">
      <c r="A470">
        <v>9</v>
      </c>
      <c r="B470" t="s">
        <v>362</v>
      </c>
      <c r="C470">
        <v>1.2</v>
      </c>
      <c r="D470">
        <v>1</v>
      </c>
      <c r="E470" t="s">
        <v>368</v>
      </c>
      <c r="U470">
        <v>378</v>
      </c>
      <c r="V470">
        <v>5</v>
      </c>
      <c r="W470">
        <v>4</v>
      </c>
      <c r="X470">
        <v>16</v>
      </c>
      <c r="Y470">
        <v>19</v>
      </c>
      <c r="Z470">
        <v>6</v>
      </c>
      <c r="AA470">
        <v>11</v>
      </c>
      <c r="AB470">
        <v>14</v>
      </c>
      <c r="AC470">
        <v>18</v>
      </c>
      <c r="AD470">
        <v>1</v>
      </c>
      <c r="AE470">
        <v>2</v>
      </c>
      <c r="AF470">
        <v>8</v>
      </c>
      <c r="AG470">
        <v>10</v>
      </c>
      <c r="AH470">
        <v>3</v>
      </c>
      <c r="AI470">
        <v>12</v>
      </c>
      <c r="AJ470">
        <v>7</v>
      </c>
      <c r="AK470">
        <v>9</v>
      </c>
      <c r="AL470">
        <v>20</v>
      </c>
      <c r="AM470">
        <v>13</v>
      </c>
      <c r="AN470">
        <v>15</v>
      </c>
      <c r="AO470">
        <v>17</v>
      </c>
      <c r="AT470">
        <f t="shared" si="44"/>
        <v>377</v>
      </c>
    </row>
    <row r="471" spans="1:46" x14ac:dyDescent="0.25">
      <c r="A471">
        <v>9</v>
      </c>
      <c r="B471" t="s">
        <v>374</v>
      </c>
      <c r="C471">
        <v>0.3</v>
      </c>
      <c r="D471">
        <v>1.4</v>
      </c>
      <c r="E471" t="s">
        <v>371</v>
      </c>
      <c r="U471">
        <v>379</v>
      </c>
      <c r="V471">
        <v>8</v>
      </c>
      <c r="W471">
        <v>5</v>
      </c>
      <c r="X471">
        <v>17</v>
      </c>
      <c r="Y471">
        <v>20</v>
      </c>
      <c r="Z471">
        <v>6</v>
      </c>
      <c r="AA471">
        <v>13</v>
      </c>
      <c r="AB471">
        <v>16</v>
      </c>
      <c r="AC471">
        <v>15</v>
      </c>
      <c r="AD471">
        <v>1</v>
      </c>
      <c r="AE471">
        <v>2</v>
      </c>
      <c r="AF471">
        <v>11</v>
      </c>
      <c r="AG471">
        <v>12</v>
      </c>
      <c r="AH471">
        <v>4</v>
      </c>
      <c r="AI471">
        <v>10</v>
      </c>
      <c r="AJ471">
        <v>7</v>
      </c>
      <c r="AK471">
        <v>3</v>
      </c>
      <c r="AL471">
        <v>18</v>
      </c>
      <c r="AM471">
        <v>9</v>
      </c>
      <c r="AN471">
        <v>14</v>
      </c>
      <c r="AO471">
        <v>19</v>
      </c>
      <c r="AT471">
        <f t="shared" si="44"/>
        <v>378</v>
      </c>
    </row>
    <row r="472" spans="1:46" x14ac:dyDescent="0.25">
      <c r="A472">
        <v>9</v>
      </c>
      <c r="B472" t="s">
        <v>381</v>
      </c>
      <c r="C472">
        <v>2.1</v>
      </c>
      <c r="D472">
        <v>0.8</v>
      </c>
      <c r="E472" t="s">
        <v>373</v>
      </c>
      <c r="U472">
        <v>380</v>
      </c>
      <c r="V472">
        <v>9</v>
      </c>
      <c r="W472">
        <v>8</v>
      </c>
      <c r="X472">
        <v>18</v>
      </c>
      <c r="Y472">
        <v>19</v>
      </c>
      <c r="Z472">
        <v>4</v>
      </c>
      <c r="AA472">
        <v>14</v>
      </c>
      <c r="AB472">
        <v>15</v>
      </c>
      <c r="AC472">
        <v>17</v>
      </c>
      <c r="AD472">
        <v>1</v>
      </c>
      <c r="AE472">
        <v>2</v>
      </c>
      <c r="AF472">
        <v>11</v>
      </c>
      <c r="AG472">
        <v>10</v>
      </c>
      <c r="AH472">
        <v>3</v>
      </c>
      <c r="AI472">
        <v>5</v>
      </c>
      <c r="AJ472">
        <v>7</v>
      </c>
      <c r="AK472">
        <v>6</v>
      </c>
      <c r="AL472">
        <v>20</v>
      </c>
      <c r="AM472">
        <v>13</v>
      </c>
      <c r="AN472">
        <v>12</v>
      </c>
      <c r="AO472">
        <v>16</v>
      </c>
      <c r="AT472">
        <f t="shared" si="44"/>
        <v>379</v>
      </c>
    </row>
    <row r="473" spans="1:46" x14ac:dyDescent="0.25">
      <c r="A473">
        <v>9</v>
      </c>
      <c r="B473" t="s">
        <v>366</v>
      </c>
      <c r="C473">
        <v>1</v>
      </c>
      <c r="D473">
        <v>1.5</v>
      </c>
      <c r="E473" t="s">
        <v>365</v>
      </c>
      <c r="U473">
        <v>381</v>
      </c>
      <c r="V473">
        <v>8</v>
      </c>
      <c r="W473">
        <v>6</v>
      </c>
      <c r="X473">
        <v>17</v>
      </c>
      <c r="Y473">
        <v>19</v>
      </c>
      <c r="Z473">
        <v>5</v>
      </c>
      <c r="AA473">
        <v>16</v>
      </c>
      <c r="AB473">
        <v>15</v>
      </c>
      <c r="AC473">
        <v>14</v>
      </c>
      <c r="AD473">
        <v>1</v>
      </c>
      <c r="AE473">
        <v>2</v>
      </c>
      <c r="AF473">
        <v>11</v>
      </c>
      <c r="AG473">
        <v>9</v>
      </c>
      <c r="AH473">
        <v>3</v>
      </c>
      <c r="AI473">
        <v>10</v>
      </c>
      <c r="AJ473">
        <v>4</v>
      </c>
      <c r="AK473">
        <v>7</v>
      </c>
      <c r="AL473">
        <v>20</v>
      </c>
      <c r="AM473">
        <v>13</v>
      </c>
      <c r="AN473">
        <v>12</v>
      </c>
      <c r="AO473">
        <v>18</v>
      </c>
      <c r="AT473">
        <f t="shared" si="44"/>
        <v>380</v>
      </c>
    </row>
    <row r="474" spans="1:46" x14ac:dyDescent="0.25">
      <c r="A474">
        <v>10</v>
      </c>
      <c r="B474" t="s">
        <v>368</v>
      </c>
      <c r="C474">
        <v>0.5</v>
      </c>
      <c r="D474">
        <v>0.6</v>
      </c>
      <c r="E474" t="s">
        <v>378</v>
      </c>
      <c r="U474">
        <v>382</v>
      </c>
      <c r="V474">
        <v>6</v>
      </c>
      <c r="W474">
        <v>5</v>
      </c>
      <c r="X474">
        <v>15</v>
      </c>
      <c r="Y474">
        <v>20</v>
      </c>
      <c r="Z474">
        <v>4</v>
      </c>
      <c r="AA474">
        <v>11</v>
      </c>
      <c r="AB474">
        <v>12</v>
      </c>
      <c r="AC474">
        <v>17</v>
      </c>
      <c r="AD474">
        <v>1</v>
      </c>
      <c r="AE474">
        <v>3</v>
      </c>
      <c r="AF474">
        <v>13</v>
      </c>
      <c r="AG474">
        <v>14</v>
      </c>
      <c r="AH474">
        <v>2</v>
      </c>
      <c r="AI474">
        <v>9</v>
      </c>
      <c r="AJ474">
        <v>7</v>
      </c>
      <c r="AK474">
        <v>8</v>
      </c>
      <c r="AL474">
        <v>19</v>
      </c>
      <c r="AM474">
        <v>16</v>
      </c>
      <c r="AN474">
        <v>10</v>
      </c>
      <c r="AO474">
        <v>18</v>
      </c>
      <c r="AT474">
        <f t="shared" si="44"/>
        <v>381</v>
      </c>
    </row>
    <row r="475" spans="1:46" x14ac:dyDescent="0.25">
      <c r="A475">
        <v>10</v>
      </c>
      <c r="B475" t="s">
        <v>379</v>
      </c>
      <c r="C475">
        <v>0.9</v>
      </c>
      <c r="D475">
        <v>1</v>
      </c>
      <c r="E475" t="s">
        <v>363</v>
      </c>
      <c r="U475">
        <v>383</v>
      </c>
      <c r="V475">
        <v>10</v>
      </c>
      <c r="W475">
        <v>5</v>
      </c>
      <c r="X475">
        <v>17</v>
      </c>
      <c r="Y475">
        <v>20</v>
      </c>
      <c r="Z475">
        <v>4</v>
      </c>
      <c r="AA475">
        <v>14</v>
      </c>
      <c r="AB475">
        <v>11</v>
      </c>
      <c r="AC475">
        <v>16</v>
      </c>
      <c r="AD475">
        <v>1</v>
      </c>
      <c r="AE475">
        <v>2</v>
      </c>
      <c r="AF475">
        <v>12</v>
      </c>
      <c r="AG475">
        <v>8</v>
      </c>
      <c r="AH475">
        <v>3</v>
      </c>
      <c r="AI475">
        <v>9</v>
      </c>
      <c r="AJ475">
        <v>6</v>
      </c>
      <c r="AK475">
        <v>7</v>
      </c>
      <c r="AL475">
        <v>19</v>
      </c>
      <c r="AM475">
        <v>15</v>
      </c>
      <c r="AN475">
        <v>13</v>
      </c>
      <c r="AO475">
        <v>18</v>
      </c>
      <c r="AT475">
        <f t="shared" si="44"/>
        <v>382</v>
      </c>
    </row>
    <row r="476" spans="1:46" x14ac:dyDescent="0.25">
      <c r="A476">
        <v>10</v>
      </c>
      <c r="B476" t="s">
        <v>373</v>
      </c>
      <c r="C476">
        <v>0.5</v>
      </c>
      <c r="D476">
        <v>0.8</v>
      </c>
      <c r="E476" t="s">
        <v>380</v>
      </c>
      <c r="U476">
        <v>384</v>
      </c>
      <c r="V476">
        <v>4</v>
      </c>
      <c r="W476">
        <v>5</v>
      </c>
      <c r="X476">
        <v>17</v>
      </c>
      <c r="Y476">
        <v>20</v>
      </c>
      <c r="Z476">
        <v>6</v>
      </c>
      <c r="AA476">
        <v>13</v>
      </c>
      <c r="AB476">
        <v>9</v>
      </c>
      <c r="AC476">
        <v>14</v>
      </c>
      <c r="AD476">
        <v>1</v>
      </c>
      <c r="AE476">
        <v>2</v>
      </c>
      <c r="AF476">
        <v>10</v>
      </c>
      <c r="AG476">
        <v>16</v>
      </c>
      <c r="AH476">
        <v>3</v>
      </c>
      <c r="AI476">
        <v>11</v>
      </c>
      <c r="AJ476">
        <v>7</v>
      </c>
      <c r="AK476">
        <v>8</v>
      </c>
      <c r="AL476">
        <v>19</v>
      </c>
      <c r="AM476">
        <v>15</v>
      </c>
      <c r="AN476">
        <v>12</v>
      </c>
      <c r="AO476">
        <v>18</v>
      </c>
      <c r="AT476">
        <f t="shared" si="44"/>
        <v>383</v>
      </c>
    </row>
    <row r="477" spans="1:46" x14ac:dyDescent="0.25">
      <c r="A477">
        <v>10</v>
      </c>
      <c r="B477" t="s">
        <v>371</v>
      </c>
      <c r="C477">
        <v>3.3</v>
      </c>
      <c r="D477">
        <v>0.3</v>
      </c>
      <c r="E477" t="s">
        <v>369</v>
      </c>
      <c r="U477">
        <v>385</v>
      </c>
      <c r="V477">
        <v>7</v>
      </c>
      <c r="W477">
        <v>4</v>
      </c>
      <c r="X477">
        <v>17</v>
      </c>
      <c r="Y477">
        <v>20</v>
      </c>
      <c r="Z477">
        <v>6</v>
      </c>
      <c r="AA477">
        <v>9</v>
      </c>
      <c r="AB477">
        <v>16</v>
      </c>
      <c r="AC477">
        <v>18</v>
      </c>
      <c r="AD477">
        <v>1</v>
      </c>
      <c r="AE477">
        <v>2</v>
      </c>
      <c r="AF477">
        <v>11</v>
      </c>
      <c r="AG477">
        <v>13</v>
      </c>
      <c r="AH477">
        <v>3</v>
      </c>
      <c r="AI477">
        <v>10</v>
      </c>
      <c r="AJ477">
        <v>8</v>
      </c>
      <c r="AK477">
        <v>5</v>
      </c>
      <c r="AL477">
        <v>19</v>
      </c>
      <c r="AM477">
        <v>14</v>
      </c>
      <c r="AN477">
        <v>12</v>
      </c>
      <c r="AO477">
        <v>15</v>
      </c>
      <c r="AT477">
        <f t="shared" si="44"/>
        <v>384</v>
      </c>
    </row>
    <row r="478" spans="1:46" x14ac:dyDescent="0.25">
      <c r="A478">
        <v>10</v>
      </c>
      <c r="B478" t="s">
        <v>364</v>
      </c>
      <c r="C478">
        <v>3.4</v>
      </c>
      <c r="D478">
        <v>1.5</v>
      </c>
      <c r="E478" t="s">
        <v>367</v>
      </c>
      <c r="U478">
        <v>386</v>
      </c>
      <c r="V478">
        <v>8</v>
      </c>
      <c r="W478">
        <v>4</v>
      </c>
      <c r="X478">
        <v>16</v>
      </c>
      <c r="Y478">
        <v>19</v>
      </c>
      <c r="Z478">
        <v>6</v>
      </c>
      <c r="AA478">
        <v>12</v>
      </c>
      <c r="AB478">
        <v>14</v>
      </c>
      <c r="AC478">
        <v>18</v>
      </c>
      <c r="AD478">
        <v>1</v>
      </c>
      <c r="AE478">
        <v>3</v>
      </c>
      <c r="AF478">
        <v>10</v>
      </c>
      <c r="AG478">
        <v>13</v>
      </c>
      <c r="AH478">
        <v>2</v>
      </c>
      <c r="AI478">
        <v>9</v>
      </c>
      <c r="AJ478">
        <v>7</v>
      </c>
      <c r="AK478">
        <v>5</v>
      </c>
      <c r="AL478">
        <v>20</v>
      </c>
      <c r="AM478">
        <v>15</v>
      </c>
      <c r="AN478">
        <v>11</v>
      </c>
      <c r="AO478">
        <v>17</v>
      </c>
      <c r="AT478">
        <f t="shared" ref="AT478:AT541" si="45">U477</f>
        <v>385</v>
      </c>
    </row>
    <row r="479" spans="1:46" x14ac:dyDescent="0.25">
      <c r="A479">
        <v>10</v>
      </c>
      <c r="B479" t="s">
        <v>375</v>
      </c>
      <c r="C479">
        <v>0.5</v>
      </c>
      <c r="D479">
        <v>1.1000000000000001</v>
      </c>
      <c r="E479" t="s">
        <v>381</v>
      </c>
      <c r="U479">
        <v>387</v>
      </c>
      <c r="V479">
        <v>9</v>
      </c>
      <c r="W479">
        <v>3</v>
      </c>
      <c r="X479">
        <v>16</v>
      </c>
      <c r="Y479">
        <v>20</v>
      </c>
      <c r="Z479">
        <v>5</v>
      </c>
      <c r="AA479">
        <v>15</v>
      </c>
      <c r="AB479">
        <v>14</v>
      </c>
      <c r="AC479">
        <v>18</v>
      </c>
      <c r="AD479">
        <v>1</v>
      </c>
      <c r="AE479">
        <v>2</v>
      </c>
      <c r="AF479">
        <v>12</v>
      </c>
      <c r="AG479">
        <v>8</v>
      </c>
      <c r="AH479">
        <v>4</v>
      </c>
      <c r="AI479">
        <v>13</v>
      </c>
      <c r="AJ479">
        <v>6</v>
      </c>
      <c r="AK479">
        <v>7</v>
      </c>
      <c r="AL479">
        <v>19</v>
      </c>
      <c r="AM479">
        <v>11</v>
      </c>
      <c r="AN479">
        <v>10</v>
      </c>
      <c r="AO479">
        <v>17</v>
      </c>
      <c r="AT479">
        <f t="shared" si="45"/>
        <v>386</v>
      </c>
    </row>
    <row r="480" spans="1:46" x14ac:dyDescent="0.25">
      <c r="A480">
        <v>10</v>
      </c>
      <c r="B480" t="s">
        <v>370</v>
      </c>
      <c r="C480">
        <v>2.2000000000000002</v>
      </c>
      <c r="D480">
        <v>0.1</v>
      </c>
      <c r="E480" t="s">
        <v>377</v>
      </c>
      <c r="U480">
        <v>388</v>
      </c>
      <c r="V480">
        <v>7</v>
      </c>
      <c r="W480">
        <v>5</v>
      </c>
      <c r="X480">
        <v>17</v>
      </c>
      <c r="Y480">
        <v>19</v>
      </c>
      <c r="Z480">
        <v>4</v>
      </c>
      <c r="AA480">
        <v>14</v>
      </c>
      <c r="AB480">
        <v>10</v>
      </c>
      <c r="AC480">
        <v>16</v>
      </c>
      <c r="AD480">
        <v>1</v>
      </c>
      <c r="AE480">
        <v>3</v>
      </c>
      <c r="AF480">
        <v>13</v>
      </c>
      <c r="AG480">
        <v>12</v>
      </c>
      <c r="AH480">
        <v>2</v>
      </c>
      <c r="AI480">
        <v>8</v>
      </c>
      <c r="AJ480">
        <v>6</v>
      </c>
      <c r="AK480">
        <v>9</v>
      </c>
      <c r="AL480">
        <v>20</v>
      </c>
      <c r="AM480">
        <v>15</v>
      </c>
      <c r="AN480">
        <v>11</v>
      </c>
      <c r="AO480">
        <v>18</v>
      </c>
      <c r="AT480">
        <f t="shared" si="45"/>
        <v>387</v>
      </c>
    </row>
    <row r="481" spans="1:46" x14ac:dyDescent="0.25">
      <c r="A481">
        <v>10</v>
      </c>
      <c r="B481" t="s">
        <v>376</v>
      </c>
      <c r="C481">
        <v>1.7</v>
      </c>
      <c r="D481">
        <v>2</v>
      </c>
      <c r="E481" t="s">
        <v>374</v>
      </c>
      <c r="U481">
        <v>389</v>
      </c>
      <c r="V481">
        <v>8</v>
      </c>
      <c r="W481">
        <v>7</v>
      </c>
      <c r="X481">
        <v>16</v>
      </c>
      <c r="Y481">
        <v>20</v>
      </c>
      <c r="Z481">
        <v>4</v>
      </c>
      <c r="AA481">
        <v>13</v>
      </c>
      <c r="AB481">
        <v>15</v>
      </c>
      <c r="AC481">
        <v>18</v>
      </c>
      <c r="AD481">
        <v>1</v>
      </c>
      <c r="AE481">
        <v>2</v>
      </c>
      <c r="AF481">
        <v>11</v>
      </c>
      <c r="AG481">
        <v>14</v>
      </c>
      <c r="AH481">
        <v>3</v>
      </c>
      <c r="AI481">
        <v>9</v>
      </c>
      <c r="AJ481">
        <v>5</v>
      </c>
      <c r="AK481">
        <v>6</v>
      </c>
      <c r="AL481">
        <v>19</v>
      </c>
      <c r="AM481">
        <v>12</v>
      </c>
      <c r="AN481">
        <v>10</v>
      </c>
      <c r="AO481">
        <v>17</v>
      </c>
      <c r="AT481">
        <f t="shared" si="45"/>
        <v>388</v>
      </c>
    </row>
    <row r="482" spans="1:46" x14ac:dyDescent="0.25">
      <c r="A482">
        <v>10</v>
      </c>
      <c r="B482" t="s">
        <v>365</v>
      </c>
      <c r="C482">
        <v>0.3</v>
      </c>
      <c r="D482">
        <v>1.6</v>
      </c>
      <c r="E482" t="s">
        <v>362</v>
      </c>
      <c r="U482">
        <v>390</v>
      </c>
      <c r="V482">
        <v>7</v>
      </c>
      <c r="W482">
        <v>4</v>
      </c>
      <c r="X482">
        <v>17</v>
      </c>
      <c r="Y482">
        <v>20</v>
      </c>
      <c r="Z482">
        <v>5</v>
      </c>
      <c r="AA482">
        <v>13</v>
      </c>
      <c r="AB482">
        <v>16</v>
      </c>
      <c r="AC482">
        <v>14</v>
      </c>
      <c r="AD482">
        <v>1</v>
      </c>
      <c r="AE482">
        <v>2</v>
      </c>
      <c r="AF482">
        <v>9</v>
      </c>
      <c r="AG482">
        <v>10</v>
      </c>
      <c r="AH482">
        <v>3</v>
      </c>
      <c r="AI482">
        <v>12</v>
      </c>
      <c r="AJ482">
        <v>8</v>
      </c>
      <c r="AK482">
        <v>6</v>
      </c>
      <c r="AL482">
        <v>19</v>
      </c>
      <c r="AM482">
        <v>15</v>
      </c>
      <c r="AN482">
        <v>11</v>
      </c>
      <c r="AO482">
        <v>18</v>
      </c>
      <c r="AT482">
        <f t="shared" si="45"/>
        <v>389</v>
      </c>
    </row>
    <row r="483" spans="1:46" x14ac:dyDescent="0.25">
      <c r="A483">
        <v>10</v>
      </c>
      <c r="B483" t="s">
        <v>372</v>
      </c>
      <c r="C483">
        <v>1.9</v>
      </c>
      <c r="D483">
        <v>0.4</v>
      </c>
      <c r="E483" t="s">
        <v>366</v>
      </c>
      <c r="U483">
        <v>391</v>
      </c>
      <c r="V483">
        <v>6</v>
      </c>
      <c r="W483">
        <v>4</v>
      </c>
      <c r="X483">
        <v>18</v>
      </c>
      <c r="Y483">
        <v>20</v>
      </c>
      <c r="Z483">
        <v>9</v>
      </c>
      <c r="AA483">
        <v>12</v>
      </c>
      <c r="AB483">
        <v>15</v>
      </c>
      <c r="AC483">
        <v>17</v>
      </c>
      <c r="AD483">
        <v>1</v>
      </c>
      <c r="AE483">
        <v>3</v>
      </c>
      <c r="AF483">
        <v>14</v>
      </c>
      <c r="AG483">
        <v>10</v>
      </c>
      <c r="AH483">
        <v>2</v>
      </c>
      <c r="AI483">
        <v>13</v>
      </c>
      <c r="AJ483">
        <v>5</v>
      </c>
      <c r="AK483">
        <v>7</v>
      </c>
      <c r="AL483">
        <v>19</v>
      </c>
      <c r="AM483">
        <v>11</v>
      </c>
      <c r="AN483">
        <v>8</v>
      </c>
      <c r="AO483">
        <v>16</v>
      </c>
      <c r="AT483">
        <f t="shared" si="45"/>
        <v>390</v>
      </c>
    </row>
    <row r="484" spans="1:46" x14ac:dyDescent="0.25">
      <c r="A484">
        <v>11</v>
      </c>
      <c r="B484" t="s">
        <v>363</v>
      </c>
      <c r="C484">
        <v>0.6</v>
      </c>
      <c r="D484">
        <v>0.5</v>
      </c>
      <c r="E484" t="s">
        <v>372</v>
      </c>
      <c r="U484">
        <v>392</v>
      </c>
      <c r="V484">
        <v>6</v>
      </c>
      <c r="W484">
        <v>4</v>
      </c>
      <c r="X484">
        <v>18</v>
      </c>
      <c r="Y484">
        <v>20</v>
      </c>
      <c r="Z484">
        <v>5</v>
      </c>
      <c r="AA484">
        <v>13</v>
      </c>
      <c r="AB484">
        <v>14</v>
      </c>
      <c r="AC484">
        <v>15</v>
      </c>
      <c r="AD484">
        <v>1</v>
      </c>
      <c r="AE484">
        <v>2</v>
      </c>
      <c r="AF484">
        <v>11</v>
      </c>
      <c r="AG484">
        <v>9</v>
      </c>
      <c r="AH484">
        <v>3</v>
      </c>
      <c r="AI484">
        <v>12</v>
      </c>
      <c r="AJ484">
        <v>7</v>
      </c>
      <c r="AK484">
        <v>8</v>
      </c>
      <c r="AL484">
        <v>19</v>
      </c>
      <c r="AM484">
        <v>16</v>
      </c>
      <c r="AN484">
        <v>10</v>
      </c>
      <c r="AO484">
        <v>17</v>
      </c>
      <c r="AT484">
        <f t="shared" si="45"/>
        <v>391</v>
      </c>
    </row>
    <row r="485" spans="1:46" x14ac:dyDescent="0.25">
      <c r="A485">
        <v>11</v>
      </c>
      <c r="B485" t="s">
        <v>378</v>
      </c>
      <c r="C485">
        <v>0.3</v>
      </c>
      <c r="D485">
        <v>1.4</v>
      </c>
      <c r="E485" t="s">
        <v>376</v>
      </c>
      <c r="U485">
        <v>393</v>
      </c>
      <c r="V485">
        <v>8</v>
      </c>
      <c r="W485">
        <v>5</v>
      </c>
      <c r="X485">
        <v>16</v>
      </c>
      <c r="Y485">
        <v>19</v>
      </c>
      <c r="Z485">
        <v>4</v>
      </c>
      <c r="AA485">
        <v>14</v>
      </c>
      <c r="AB485">
        <v>15</v>
      </c>
      <c r="AC485">
        <v>18</v>
      </c>
      <c r="AD485">
        <v>1</v>
      </c>
      <c r="AE485">
        <v>2</v>
      </c>
      <c r="AF485">
        <v>13</v>
      </c>
      <c r="AG485">
        <v>9</v>
      </c>
      <c r="AH485">
        <v>3</v>
      </c>
      <c r="AI485">
        <v>12</v>
      </c>
      <c r="AJ485">
        <v>7</v>
      </c>
      <c r="AK485">
        <v>6</v>
      </c>
      <c r="AL485">
        <v>20</v>
      </c>
      <c r="AM485">
        <v>11</v>
      </c>
      <c r="AN485">
        <v>10</v>
      </c>
      <c r="AO485">
        <v>17</v>
      </c>
      <c r="AT485">
        <f t="shared" si="45"/>
        <v>392</v>
      </c>
    </row>
    <row r="486" spans="1:46" x14ac:dyDescent="0.25">
      <c r="A486">
        <v>11</v>
      </c>
      <c r="B486" t="s">
        <v>362</v>
      </c>
      <c r="C486">
        <v>1</v>
      </c>
      <c r="D486">
        <v>1.3</v>
      </c>
      <c r="E486" t="s">
        <v>370</v>
      </c>
      <c r="U486">
        <v>394</v>
      </c>
      <c r="V486">
        <v>6</v>
      </c>
      <c r="W486">
        <v>4</v>
      </c>
      <c r="X486">
        <v>17</v>
      </c>
      <c r="Y486">
        <v>19</v>
      </c>
      <c r="Z486">
        <v>8</v>
      </c>
      <c r="AA486">
        <v>13</v>
      </c>
      <c r="AB486">
        <v>14</v>
      </c>
      <c r="AC486">
        <v>15</v>
      </c>
      <c r="AD486">
        <v>1</v>
      </c>
      <c r="AE486">
        <v>2</v>
      </c>
      <c r="AF486">
        <v>11</v>
      </c>
      <c r="AG486">
        <v>9</v>
      </c>
      <c r="AH486">
        <v>3</v>
      </c>
      <c r="AI486">
        <v>12</v>
      </c>
      <c r="AJ486">
        <v>5</v>
      </c>
      <c r="AK486">
        <v>7</v>
      </c>
      <c r="AL486">
        <v>20</v>
      </c>
      <c r="AM486">
        <v>16</v>
      </c>
      <c r="AN486">
        <v>10</v>
      </c>
      <c r="AO486">
        <v>18</v>
      </c>
      <c r="AT486">
        <f t="shared" si="45"/>
        <v>393</v>
      </c>
    </row>
    <row r="487" spans="1:46" x14ac:dyDescent="0.25">
      <c r="A487">
        <v>11</v>
      </c>
      <c r="B487" t="s">
        <v>374</v>
      </c>
      <c r="C487">
        <v>0.9</v>
      </c>
      <c r="D487">
        <v>1.4</v>
      </c>
      <c r="E487" t="s">
        <v>381</v>
      </c>
      <c r="U487">
        <v>395</v>
      </c>
      <c r="V487">
        <v>8</v>
      </c>
      <c r="W487">
        <v>5</v>
      </c>
      <c r="X487">
        <v>15</v>
      </c>
      <c r="Y487">
        <v>20</v>
      </c>
      <c r="Z487">
        <v>4</v>
      </c>
      <c r="AA487">
        <v>11</v>
      </c>
      <c r="AB487">
        <v>16</v>
      </c>
      <c r="AC487">
        <v>17</v>
      </c>
      <c r="AD487">
        <v>1</v>
      </c>
      <c r="AE487">
        <v>2</v>
      </c>
      <c r="AF487">
        <v>13</v>
      </c>
      <c r="AG487">
        <v>9</v>
      </c>
      <c r="AH487">
        <v>3</v>
      </c>
      <c r="AI487">
        <v>12</v>
      </c>
      <c r="AJ487">
        <v>7</v>
      </c>
      <c r="AK487">
        <v>6</v>
      </c>
      <c r="AL487">
        <v>19</v>
      </c>
      <c r="AM487">
        <v>14</v>
      </c>
      <c r="AN487">
        <v>10</v>
      </c>
      <c r="AO487">
        <v>18</v>
      </c>
      <c r="AT487">
        <f t="shared" si="45"/>
        <v>394</v>
      </c>
    </row>
    <row r="488" spans="1:46" x14ac:dyDescent="0.25">
      <c r="A488">
        <v>11</v>
      </c>
      <c r="B488" t="s">
        <v>369</v>
      </c>
      <c r="C488">
        <v>1</v>
      </c>
      <c r="D488">
        <v>0.9</v>
      </c>
      <c r="E488" t="s">
        <v>375</v>
      </c>
      <c r="U488">
        <v>396</v>
      </c>
      <c r="V488">
        <v>8</v>
      </c>
      <c r="W488">
        <v>5</v>
      </c>
      <c r="X488">
        <v>15</v>
      </c>
      <c r="Y488">
        <v>20</v>
      </c>
      <c r="Z488">
        <v>4</v>
      </c>
      <c r="AA488">
        <v>14</v>
      </c>
      <c r="AB488">
        <v>17</v>
      </c>
      <c r="AC488">
        <v>16</v>
      </c>
      <c r="AD488">
        <v>1</v>
      </c>
      <c r="AE488">
        <v>2</v>
      </c>
      <c r="AF488">
        <v>12</v>
      </c>
      <c r="AG488">
        <v>13</v>
      </c>
      <c r="AH488">
        <v>3</v>
      </c>
      <c r="AI488">
        <v>11</v>
      </c>
      <c r="AJ488">
        <v>6</v>
      </c>
      <c r="AK488">
        <v>7</v>
      </c>
      <c r="AL488">
        <v>19</v>
      </c>
      <c r="AM488">
        <v>10</v>
      </c>
      <c r="AN488">
        <v>9</v>
      </c>
      <c r="AO488">
        <v>18</v>
      </c>
      <c r="AT488">
        <f t="shared" si="45"/>
        <v>395</v>
      </c>
    </row>
    <row r="489" spans="1:46" x14ac:dyDescent="0.25">
      <c r="A489">
        <v>11</v>
      </c>
      <c r="B489" t="s">
        <v>364</v>
      </c>
      <c r="C489">
        <v>0.9</v>
      </c>
      <c r="D489">
        <v>1</v>
      </c>
      <c r="E489" t="s">
        <v>368</v>
      </c>
      <c r="U489">
        <v>397</v>
      </c>
      <c r="V489">
        <v>8</v>
      </c>
      <c r="W489">
        <v>7</v>
      </c>
      <c r="X489">
        <v>17</v>
      </c>
      <c r="Y489">
        <v>19</v>
      </c>
      <c r="Z489">
        <v>4</v>
      </c>
      <c r="AA489">
        <v>10</v>
      </c>
      <c r="AB489">
        <v>15</v>
      </c>
      <c r="AC489">
        <v>16</v>
      </c>
      <c r="AD489">
        <v>1</v>
      </c>
      <c r="AE489">
        <v>2</v>
      </c>
      <c r="AF489">
        <v>12</v>
      </c>
      <c r="AG489">
        <v>9</v>
      </c>
      <c r="AH489">
        <v>3</v>
      </c>
      <c r="AI489">
        <v>14</v>
      </c>
      <c r="AJ489">
        <v>5</v>
      </c>
      <c r="AK489">
        <v>6</v>
      </c>
      <c r="AL489">
        <v>20</v>
      </c>
      <c r="AM489">
        <v>13</v>
      </c>
      <c r="AN489">
        <v>11</v>
      </c>
      <c r="AO489">
        <v>18</v>
      </c>
      <c r="AT489">
        <f t="shared" si="45"/>
        <v>396</v>
      </c>
    </row>
    <row r="490" spans="1:46" x14ac:dyDescent="0.25">
      <c r="A490">
        <v>11</v>
      </c>
      <c r="B490" t="s">
        <v>377</v>
      </c>
      <c r="C490">
        <v>2</v>
      </c>
      <c r="D490">
        <v>0.8</v>
      </c>
      <c r="E490" t="s">
        <v>373</v>
      </c>
      <c r="U490">
        <v>398</v>
      </c>
      <c r="V490">
        <v>5</v>
      </c>
      <c r="W490">
        <v>4</v>
      </c>
      <c r="X490">
        <v>15</v>
      </c>
      <c r="Y490">
        <v>18</v>
      </c>
      <c r="Z490">
        <v>6</v>
      </c>
      <c r="AA490">
        <v>12</v>
      </c>
      <c r="AB490">
        <v>16</v>
      </c>
      <c r="AC490">
        <v>17</v>
      </c>
      <c r="AD490">
        <v>1</v>
      </c>
      <c r="AE490">
        <v>2</v>
      </c>
      <c r="AF490">
        <v>9</v>
      </c>
      <c r="AG490">
        <v>10</v>
      </c>
      <c r="AH490">
        <v>3</v>
      </c>
      <c r="AI490">
        <v>14</v>
      </c>
      <c r="AJ490">
        <v>8</v>
      </c>
      <c r="AK490">
        <v>11</v>
      </c>
      <c r="AL490">
        <v>20</v>
      </c>
      <c r="AM490">
        <v>13</v>
      </c>
      <c r="AN490">
        <v>7</v>
      </c>
      <c r="AO490">
        <v>19</v>
      </c>
      <c r="AT490">
        <f t="shared" si="45"/>
        <v>397</v>
      </c>
    </row>
    <row r="491" spans="1:46" x14ac:dyDescent="0.25">
      <c r="A491">
        <v>11</v>
      </c>
      <c r="B491" t="s">
        <v>366</v>
      </c>
      <c r="C491">
        <v>0.7</v>
      </c>
      <c r="D491">
        <v>0.7</v>
      </c>
      <c r="E491" t="s">
        <v>371</v>
      </c>
      <c r="U491">
        <v>399</v>
      </c>
      <c r="V491">
        <v>10</v>
      </c>
      <c r="W491">
        <v>5</v>
      </c>
      <c r="X491">
        <v>15</v>
      </c>
      <c r="Y491">
        <v>19</v>
      </c>
      <c r="Z491">
        <v>9</v>
      </c>
      <c r="AA491">
        <v>13</v>
      </c>
      <c r="AB491">
        <v>14</v>
      </c>
      <c r="AC491">
        <v>17</v>
      </c>
      <c r="AD491">
        <v>1</v>
      </c>
      <c r="AE491">
        <v>3</v>
      </c>
      <c r="AF491">
        <v>16</v>
      </c>
      <c r="AG491">
        <v>11</v>
      </c>
      <c r="AH491">
        <v>2</v>
      </c>
      <c r="AI491">
        <v>7</v>
      </c>
      <c r="AJ491">
        <v>6</v>
      </c>
      <c r="AK491">
        <v>4</v>
      </c>
      <c r="AL491">
        <v>20</v>
      </c>
      <c r="AM491">
        <v>12</v>
      </c>
      <c r="AN491">
        <v>8</v>
      </c>
      <c r="AO491">
        <v>18</v>
      </c>
      <c r="AT491">
        <f t="shared" si="45"/>
        <v>398</v>
      </c>
    </row>
    <row r="492" spans="1:46" x14ac:dyDescent="0.25">
      <c r="A492">
        <v>11</v>
      </c>
      <c r="B492" t="s">
        <v>367</v>
      </c>
      <c r="C492">
        <v>0.8</v>
      </c>
      <c r="D492">
        <v>1.5</v>
      </c>
      <c r="E492" t="s">
        <v>365</v>
      </c>
      <c r="U492">
        <v>400</v>
      </c>
      <c r="V492">
        <v>4</v>
      </c>
      <c r="W492">
        <v>5</v>
      </c>
      <c r="X492">
        <v>16</v>
      </c>
      <c r="Y492">
        <v>19</v>
      </c>
      <c r="Z492">
        <v>6</v>
      </c>
      <c r="AA492">
        <v>9</v>
      </c>
      <c r="AB492">
        <v>15</v>
      </c>
      <c r="AC492">
        <v>17</v>
      </c>
      <c r="AD492">
        <v>1</v>
      </c>
      <c r="AE492">
        <v>2</v>
      </c>
      <c r="AF492">
        <v>13</v>
      </c>
      <c r="AG492">
        <v>11</v>
      </c>
      <c r="AH492">
        <v>3</v>
      </c>
      <c r="AI492">
        <v>8</v>
      </c>
      <c r="AJ492">
        <v>10</v>
      </c>
      <c r="AK492">
        <v>7</v>
      </c>
      <c r="AL492">
        <v>20</v>
      </c>
      <c r="AM492">
        <v>14</v>
      </c>
      <c r="AN492">
        <v>12</v>
      </c>
      <c r="AO492">
        <v>18</v>
      </c>
      <c r="AT492">
        <f t="shared" si="45"/>
        <v>399</v>
      </c>
    </row>
    <row r="493" spans="1:46" x14ac:dyDescent="0.25">
      <c r="A493">
        <v>11</v>
      </c>
      <c r="B493" t="s">
        <v>380</v>
      </c>
      <c r="C493">
        <v>3.5</v>
      </c>
      <c r="D493">
        <v>0.5</v>
      </c>
      <c r="E493" t="s">
        <v>379</v>
      </c>
      <c r="U493">
        <v>401</v>
      </c>
      <c r="V493">
        <v>6</v>
      </c>
      <c r="W493">
        <v>4</v>
      </c>
      <c r="X493">
        <v>17</v>
      </c>
      <c r="Y493">
        <v>19</v>
      </c>
      <c r="Z493">
        <v>5</v>
      </c>
      <c r="AA493">
        <v>14</v>
      </c>
      <c r="AB493">
        <v>15</v>
      </c>
      <c r="AC493">
        <v>18</v>
      </c>
      <c r="AD493">
        <v>1</v>
      </c>
      <c r="AE493">
        <v>2</v>
      </c>
      <c r="AF493">
        <v>12</v>
      </c>
      <c r="AG493">
        <v>10</v>
      </c>
      <c r="AH493">
        <v>3</v>
      </c>
      <c r="AI493">
        <v>9</v>
      </c>
      <c r="AJ493">
        <v>7</v>
      </c>
      <c r="AK493">
        <v>8</v>
      </c>
      <c r="AL493">
        <v>20</v>
      </c>
      <c r="AM493">
        <v>13</v>
      </c>
      <c r="AN493">
        <v>11</v>
      </c>
      <c r="AO493">
        <v>16</v>
      </c>
      <c r="AT493">
        <f t="shared" si="45"/>
        <v>400</v>
      </c>
    </row>
    <row r="494" spans="1:46" x14ac:dyDescent="0.25">
      <c r="A494">
        <v>12</v>
      </c>
      <c r="B494" t="s">
        <v>379</v>
      </c>
      <c r="C494">
        <v>2.9</v>
      </c>
      <c r="D494">
        <v>0.8</v>
      </c>
      <c r="E494" t="s">
        <v>378</v>
      </c>
      <c r="U494">
        <v>402</v>
      </c>
      <c r="V494">
        <v>5</v>
      </c>
      <c r="W494">
        <v>7</v>
      </c>
      <c r="X494">
        <v>16</v>
      </c>
      <c r="Y494">
        <v>20</v>
      </c>
      <c r="Z494">
        <v>2</v>
      </c>
      <c r="AA494">
        <v>9</v>
      </c>
      <c r="AB494">
        <v>12</v>
      </c>
      <c r="AC494">
        <v>17</v>
      </c>
      <c r="AD494">
        <v>1</v>
      </c>
      <c r="AE494">
        <v>3</v>
      </c>
      <c r="AF494">
        <v>15</v>
      </c>
      <c r="AG494">
        <v>11</v>
      </c>
      <c r="AH494">
        <v>4</v>
      </c>
      <c r="AI494">
        <v>10</v>
      </c>
      <c r="AJ494">
        <v>8</v>
      </c>
      <c r="AK494">
        <v>6</v>
      </c>
      <c r="AL494">
        <v>19</v>
      </c>
      <c r="AM494">
        <v>14</v>
      </c>
      <c r="AN494">
        <v>13</v>
      </c>
      <c r="AO494">
        <v>18</v>
      </c>
      <c r="AT494">
        <f t="shared" si="45"/>
        <v>401</v>
      </c>
    </row>
    <row r="495" spans="1:46" x14ac:dyDescent="0.25">
      <c r="A495">
        <v>12</v>
      </c>
      <c r="B495" t="s">
        <v>368</v>
      </c>
      <c r="C495">
        <v>1.6</v>
      </c>
      <c r="D495">
        <v>0.2</v>
      </c>
      <c r="E495" t="s">
        <v>369</v>
      </c>
      <c r="U495">
        <v>403</v>
      </c>
      <c r="V495">
        <v>6</v>
      </c>
      <c r="W495">
        <v>5</v>
      </c>
      <c r="X495">
        <v>15</v>
      </c>
      <c r="Y495">
        <v>19</v>
      </c>
      <c r="Z495">
        <v>4</v>
      </c>
      <c r="AA495">
        <v>13</v>
      </c>
      <c r="AB495">
        <v>16</v>
      </c>
      <c r="AC495">
        <v>17</v>
      </c>
      <c r="AD495">
        <v>1</v>
      </c>
      <c r="AE495">
        <v>2</v>
      </c>
      <c r="AF495">
        <v>12</v>
      </c>
      <c r="AG495">
        <v>9</v>
      </c>
      <c r="AH495">
        <v>3</v>
      </c>
      <c r="AI495">
        <v>11</v>
      </c>
      <c r="AJ495">
        <v>7</v>
      </c>
      <c r="AK495">
        <v>8</v>
      </c>
      <c r="AL495">
        <v>20</v>
      </c>
      <c r="AM495">
        <v>14</v>
      </c>
      <c r="AN495">
        <v>10</v>
      </c>
      <c r="AO495">
        <v>18</v>
      </c>
      <c r="AT495">
        <f t="shared" si="45"/>
        <v>402</v>
      </c>
    </row>
    <row r="496" spans="1:46" x14ac:dyDescent="0.25">
      <c r="A496">
        <v>12</v>
      </c>
      <c r="B496" t="s">
        <v>373</v>
      </c>
      <c r="C496">
        <v>1.4</v>
      </c>
      <c r="D496">
        <v>1.1000000000000001</v>
      </c>
      <c r="E496" t="s">
        <v>374</v>
      </c>
      <c r="U496">
        <v>404</v>
      </c>
      <c r="V496">
        <v>7</v>
      </c>
      <c r="W496">
        <v>4</v>
      </c>
      <c r="X496">
        <v>16</v>
      </c>
      <c r="Y496">
        <v>20</v>
      </c>
      <c r="Z496">
        <v>5</v>
      </c>
      <c r="AA496">
        <v>11</v>
      </c>
      <c r="AB496">
        <v>15</v>
      </c>
      <c r="AC496">
        <v>19</v>
      </c>
      <c r="AD496">
        <v>1</v>
      </c>
      <c r="AE496">
        <v>3</v>
      </c>
      <c r="AF496">
        <v>9</v>
      </c>
      <c r="AG496">
        <v>14</v>
      </c>
      <c r="AH496">
        <v>2</v>
      </c>
      <c r="AI496">
        <v>10</v>
      </c>
      <c r="AJ496">
        <v>8</v>
      </c>
      <c r="AK496">
        <v>6</v>
      </c>
      <c r="AL496">
        <v>18</v>
      </c>
      <c r="AM496">
        <v>12</v>
      </c>
      <c r="AN496">
        <v>13</v>
      </c>
      <c r="AO496">
        <v>17</v>
      </c>
      <c r="AT496">
        <f t="shared" si="45"/>
        <v>403</v>
      </c>
    </row>
    <row r="497" spans="1:46" x14ac:dyDescent="0.25">
      <c r="A497">
        <v>12</v>
      </c>
      <c r="B497" t="s">
        <v>371</v>
      </c>
      <c r="C497">
        <v>2.2999999999999998</v>
      </c>
      <c r="D497">
        <v>0.6</v>
      </c>
      <c r="E497" t="s">
        <v>364</v>
      </c>
      <c r="U497">
        <v>405</v>
      </c>
      <c r="V497">
        <v>6</v>
      </c>
      <c r="W497">
        <v>3</v>
      </c>
      <c r="X497">
        <v>16</v>
      </c>
      <c r="Y497">
        <v>17</v>
      </c>
      <c r="Z497">
        <v>4</v>
      </c>
      <c r="AA497">
        <v>12</v>
      </c>
      <c r="AB497">
        <v>15</v>
      </c>
      <c r="AC497">
        <v>19</v>
      </c>
      <c r="AD497">
        <v>1</v>
      </c>
      <c r="AE497">
        <v>2</v>
      </c>
      <c r="AF497">
        <v>14</v>
      </c>
      <c r="AG497">
        <v>9</v>
      </c>
      <c r="AH497">
        <v>5</v>
      </c>
      <c r="AI497">
        <v>11</v>
      </c>
      <c r="AJ497">
        <v>7</v>
      </c>
      <c r="AK497">
        <v>8</v>
      </c>
      <c r="AL497">
        <v>20</v>
      </c>
      <c r="AM497">
        <v>10</v>
      </c>
      <c r="AN497">
        <v>13</v>
      </c>
      <c r="AO497">
        <v>18</v>
      </c>
      <c r="AT497">
        <f t="shared" si="45"/>
        <v>404</v>
      </c>
    </row>
    <row r="498" spans="1:46" x14ac:dyDescent="0.25">
      <c r="A498">
        <v>12</v>
      </c>
      <c r="B498" t="s">
        <v>375</v>
      </c>
      <c r="C498">
        <v>0.9</v>
      </c>
      <c r="D498">
        <v>1</v>
      </c>
      <c r="E498" t="s">
        <v>380</v>
      </c>
      <c r="U498">
        <v>406</v>
      </c>
      <c r="V498">
        <v>5</v>
      </c>
      <c r="W498">
        <v>4</v>
      </c>
      <c r="X498">
        <v>16</v>
      </c>
      <c r="Y498">
        <v>20</v>
      </c>
      <c r="Z498">
        <v>8</v>
      </c>
      <c r="AA498">
        <v>13</v>
      </c>
      <c r="AB498">
        <v>15</v>
      </c>
      <c r="AC498">
        <v>17</v>
      </c>
      <c r="AD498">
        <v>1</v>
      </c>
      <c r="AE498">
        <v>2</v>
      </c>
      <c r="AF498">
        <v>10</v>
      </c>
      <c r="AG498">
        <v>12</v>
      </c>
      <c r="AH498">
        <v>3</v>
      </c>
      <c r="AI498">
        <v>11</v>
      </c>
      <c r="AJ498">
        <v>7</v>
      </c>
      <c r="AK498">
        <v>6</v>
      </c>
      <c r="AL498">
        <v>19</v>
      </c>
      <c r="AM498">
        <v>14</v>
      </c>
      <c r="AN498">
        <v>9</v>
      </c>
      <c r="AO498">
        <v>18</v>
      </c>
      <c r="AT498">
        <f t="shared" si="45"/>
        <v>405</v>
      </c>
    </row>
    <row r="499" spans="1:46" x14ac:dyDescent="0.25">
      <c r="A499">
        <v>12</v>
      </c>
      <c r="B499" t="s">
        <v>376</v>
      </c>
      <c r="C499">
        <v>0.9</v>
      </c>
      <c r="D499">
        <v>0.5</v>
      </c>
      <c r="E499" t="s">
        <v>365</v>
      </c>
      <c r="U499">
        <v>407</v>
      </c>
      <c r="V499">
        <v>9</v>
      </c>
      <c r="W499">
        <v>7</v>
      </c>
      <c r="X499">
        <v>17</v>
      </c>
      <c r="Y499">
        <v>20</v>
      </c>
      <c r="Z499">
        <v>4</v>
      </c>
      <c r="AA499">
        <v>15</v>
      </c>
      <c r="AB499">
        <v>14</v>
      </c>
      <c r="AC499">
        <v>16</v>
      </c>
      <c r="AD499">
        <v>1</v>
      </c>
      <c r="AE499">
        <v>2</v>
      </c>
      <c r="AF499">
        <v>10</v>
      </c>
      <c r="AG499">
        <v>6</v>
      </c>
      <c r="AH499">
        <v>3</v>
      </c>
      <c r="AI499">
        <v>8</v>
      </c>
      <c r="AJ499">
        <v>5</v>
      </c>
      <c r="AK499">
        <v>11</v>
      </c>
      <c r="AL499">
        <v>19</v>
      </c>
      <c r="AM499">
        <v>13</v>
      </c>
      <c r="AN499">
        <v>12</v>
      </c>
      <c r="AO499">
        <v>18</v>
      </c>
      <c r="AT499">
        <f t="shared" si="45"/>
        <v>406</v>
      </c>
    </row>
    <row r="500" spans="1:46" x14ac:dyDescent="0.25">
      <c r="A500">
        <v>12</v>
      </c>
      <c r="B500" t="s">
        <v>366</v>
      </c>
      <c r="C500">
        <v>1.4</v>
      </c>
      <c r="D500">
        <v>1.8</v>
      </c>
      <c r="E500" t="s">
        <v>363</v>
      </c>
      <c r="U500">
        <v>408</v>
      </c>
      <c r="V500">
        <v>5</v>
      </c>
      <c r="W500">
        <v>8</v>
      </c>
      <c r="X500">
        <v>17</v>
      </c>
      <c r="Y500">
        <v>19</v>
      </c>
      <c r="Z500">
        <v>6</v>
      </c>
      <c r="AA500">
        <v>11</v>
      </c>
      <c r="AB500">
        <v>16</v>
      </c>
      <c r="AC500">
        <v>14</v>
      </c>
      <c r="AD500">
        <v>1</v>
      </c>
      <c r="AE500">
        <v>3</v>
      </c>
      <c r="AF500">
        <v>12</v>
      </c>
      <c r="AG500">
        <v>10</v>
      </c>
      <c r="AH500">
        <v>2</v>
      </c>
      <c r="AI500">
        <v>9</v>
      </c>
      <c r="AJ500">
        <v>4</v>
      </c>
      <c r="AK500">
        <v>7</v>
      </c>
      <c r="AL500">
        <v>20</v>
      </c>
      <c r="AM500">
        <v>13</v>
      </c>
      <c r="AN500">
        <v>15</v>
      </c>
      <c r="AO500">
        <v>18</v>
      </c>
      <c r="AT500">
        <f t="shared" si="45"/>
        <v>407</v>
      </c>
    </row>
    <row r="501" spans="1:46" x14ac:dyDescent="0.25">
      <c r="A501">
        <v>12</v>
      </c>
      <c r="B501" t="s">
        <v>381</v>
      </c>
      <c r="C501">
        <v>1.5</v>
      </c>
      <c r="D501">
        <v>0.7</v>
      </c>
      <c r="E501" t="s">
        <v>362</v>
      </c>
      <c r="U501">
        <v>409</v>
      </c>
      <c r="V501">
        <v>7</v>
      </c>
      <c r="W501">
        <v>5</v>
      </c>
      <c r="X501">
        <v>18</v>
      </c>
      <c r="Y501">
        <v>20</v>
      </c>
      <c r="Z501">
        <v>6</v>
      </c>
      <c r="AA501">
        <v>15</v>
      </c>
      <c r="AB501">
        <v>13</v>
      </c>
      <c r="AC501">
        <v>14</v>
      </c>
      <c r="AD501">
        <v>1</v>
      </c>
      <c r="AE501">
        <v>2</v>
      </c>
      <c r="AF501">
        <v>11</v>
      </c>
      <c r="AG501">
        <v>9</v>
      </c>
      <c r="AH501">
        <v>3</v>
      </c>
      <c r="AI501">
        <v>10</v>
      </c>
      <c r="AJ501">
        <v>8</v>
      </c>
      <c r="AK501">
        <v>4</v>
      </c>
      <c r="AL501">
        <v>19</v>
      </c>
      <c r="AM501">
        <v>16</v>
      </c>
      <c r="AN501">
        <v>12</v>
      </c>
      <c r="AO501">
        <v>17</v>
      </c>
      <c r="AT501">
        <f t="shared" si="45"/>
        <v>408</v>
      </c>
    </row>
    <row r="502" spans="1:46" x14ac:dyDescent="0.25">
      <c r="A502">
        <v>12</v>
      </c>
      <c r="B502" t="s">
        <v>372</v>
      </c>
      <c r="C502">
        <v>0.4</v>
      </c>
      <c r="D502">
        <v>0.4</v>
      </c>
      <c r="E502" t="s">
        <v>377</v>
      </c>
      <c r="U502">
        <v>410</v>
      </c>
      <c r="V502">
        <v>4</v>
      </c>
      <c r="W502">
        <v>8</v>
      </c>
      <c r="X502">
        <v>17</v>
      </c>
      <c r="Y502">
        <v>19</v>
      </c>
      <c r="Z502">
        <v>7</v>
      </c>
      <c r="AA502">
        <v>11</v>
      </c>
      <c r="AB502">
        <v>14</v>
      </c>
      <c r="AC502">
        <v>16</v>
      </c>
      <c r="AD502">
        <v>1</v>
      </c>
      <c r="AE502">
        <v>2</v>
      </c>
      <c r="AF502">
        <v>12</v>
      </c>
      <c r="AG502">
        <v>9</v>
      </c>
      <c r="AH502">
        <v>3</v>
      </c>
      <c r="AI502">
        <v>10</v>
      </c>
      <c r="AJ502">
        <v>6</v>
      </c>
      <c r="AK502">
        <v>5</v>
      </c>
      <c r="AL502">
        <v>20</v>
      </c>
      <c r="AM502">
        <v>13</v>
      </c>
      <c r="AN502">
        <v>15</v>
      </c>
      <c r="AO502">
        <v>18</v>
      </c>
      <c r="AT502">
        <f t="shared" si="45"/>
        <v>409</v>
      </c>
    </row>
    <row r="503" spans="1:46" x14ac:dyDescent="0.25">
      <c r="A503">
        <v>12</v>
      </c>
      <c r="B503" t="s">
        <v>370</v>
      </c>
      <c r="C503">
        <v>3.1</v>
      </c>
      <c r="D503">
        <v>0.7</v>
      </c>
      <c r="E503" t="s">
        <v>367</v>
      </c>
      <c r="U503">
        <v>411</v>
      </c>
      <c r="V503">
        <v>7</v>
      </c>
      <c r="W503">
        <v>4</v>
      </c>
      <c r="X503">
        <v>15</v>
      </c>
      <c r="Y503">
        <v>20</v>
      </c>
      <c r="Z503">
        <v>3</v>
      </c>
      <c r="AA503">
        <v>14</v>
      </c>
      <c r="AB503">
        <v>11</v>
      </c>
      <c r="AC503">
        <v>17</v>
      </c>
      <c r="AD503">
        <v>1</v>
      </c>
      <c r="AE503">
        <v>2</v>
      </c>
      <c r="AF503">
        <v>16</v>
      </c>
      <c r="AG503">
        <v>10</v>
      </c>
      <c r="AH503">
        <v>5</v>
      </c>
      <c r="AI503">
        <v>8</v>
      </c>
      <c r="AJ503">
        <v>6</v>
      </c>
      <c r="AK503">
        <v>9</v>
      </c>
      <c r="AL503">
        <v>19</v>
      </c>
      <c r="AM503">
        <v>13</v>
      </c>
      <c r="AN503">
        <v>12</v>
      </c>
      <c r="AO503">
        <v>18</v>
      </c>
      <c r="AT503">
        <f t="shared" si="45"/>
        <v>410</v>
      </c>
    </row>
    <row r="504" spans="1:46" x14ac:dyDescent="0.25">
      <c r="A504">
        <v>13</v>
      </c>
      <c r="B504" t="s">
        <v>378</v>
      </c>
      <c r="C504">
        <v>1.7</v>
      </c>
      <c r="D504">
        <v>2</v>
      </c>
      <c r="E504" t="s">
        <v>372</v>
      </c>
      <c r="U504">
        <v>412</v>
      </c>
      <c r="V504">
        <v>6</v>
      </c>
      <c r="W504">
        <v>3</v>
      </c>
      <c r="X504">
        <v>18</v>
      </c>
      <c r="Y504">
        <v>19</v>
      </c>
      <c r="Z504">
        <v>7</v>
      </c>
      <c r="AA504">
        <v>15</v>
      </c>
      <c r="AB504">
        <v>9</v>
      </c>
      <c r="AC504">
        <v>17</v>
      </c>
      <c r="AD504">
        <v>1</v>
      </c>
      <c r="AE504">
        <v>4</v>
      </c>
      <c r="AF504">
        <v>13</v>
      </c>
      <c r="AG504">
        <v>12</v>
      </c>
      <c r="AH504">
        <v>2</v>
      </c>
      <c r="AI504">
        <v>11</v>
      </c>
      <c r="AJ504">
        <v>5</v>
      </c>
      <c r="AK504">
        <v>8</v>
      </c>
      <c r="AL504">
        <v>20</v>
      </c>
      <c r="AM504">
        <v>10</v>
      </c>
      <c r="AN504">
        <v>14</v>
      </c>
      <c r="AO504">
        <v>16</v>
      </c>
      <c r="AT504">
        <f t="shared" si="45"/>
        <v>411</v>
      </c>
    </row>
    <row r="505" spans="1:46" x14ac:dyDescent="0.25">
      <c r="A505">
        <v>13</v>
      </c>
      <c r="B505" t="s">
        <v>362</v>
      </c>
      <c r="C505">
        <v>1</v>
      </c>
      <c r="D505">
        <v>2</v>
      </c>
      <c r="E505" t="s">
        <v>376</v>
      </c>
      <c r="U505">
        <v>413</v>
      </c>
      <c r="V505">
        <v>7</v>
      </c>
      <c r="W505">
        <v>5</v>
      </c>
      <c r="X505">
        <v>16</v>
      </c>
      <c r="Y505">
        <v>19</v>
      </c>
      <c r="Z505">
        <v>4</v>
      </c>
      <c r="AA505">
        <v>13</v>
      </c>
      <c r="AB505">
        <v>15</v>
      </c>
      <c r="AC505">
        <v>17</v>
      </c>
      <c r="AD505">
        <v>1</v>
      </c>
      <c r="AE505">
        <v>2</v>
      </c>
      <c r="AF505">
        <v>12</v>
      </c>
      <c r="AG505">
        <v>11</v>
      </c>
      <c r="AH505">
        <v>3</v>
      </c>
      <c r="AI505">
        <v>9</v>
      </c>
      <c r="AJ505">
        <v>8</v>
      </c>
      <c r="AK505">
        <v>6</v>
      </c>
      <c r="AL505">
        <v>20</v>
      </c>
      <c r="AM505">
        <v>10</v>
      </c>
      <c r="AN505">
        <v>14</v>
      </c>
      <c r="AO505">
        <v>18</v>
      </c>
      <c r="AT505">
        <f t="shared" si="45"/>
        <v>412</v>
      </c>
    </row>
    <row r="506" spans="1:46" x14ac:dyDescent="0.25">
      <c r="A506">
        <v>13</v>
      </c>
      <c r="B506" t="s">
        <v>374</v>
      </c>
      <c r="C506">
        <v>1.8</v>
      </c>
      <c r="D506">
        <v>1.8</v>
      </c>
      <c r="E506" t="s">
        <v>366</v>
      </c>
      <c r="U506">
        <v>414</v>
      </c>
      <c r="V506">
        <v>7</v>
      </c>
      <c r="W506">
        <v>5</v>
      </c>
      <c r="X506">
        <v>17</v>
      </c>
      <c r="Y506">
        <v>20</v>
      </c>
      <c r="Z506">
        <v>3</v>
      </c>
      <c r="AA506">
        <v>13</v>
      </c>
      <c r="AB506">
        <v>15</v>
      </c>
      <c r="AC506">
        <v>16</v>
      </c>
      <c r="AD506">
        <v>1</v>
      </c>
      <c r="AE506">
        <v>2</v>
      </c>
      <c r="AF506">
        <v>12</v>
      </c>
      <c r="AG506">
        <v>6</v>
      </c>
      <c r="AH506">
        <v>4</v>
      </c>
      <c r="AI506">
        <v>11</v>
      </c>
      <c r="AJ506">
        <v>9</v>
      </c>
      <c r="AK506">
        <v>8</v>
      </c>
      <c r="AL506">
        <v>19</v>
      </c>
      <c r="AM506">
        <v>14</v>
      </c>
      <c r="AN506">
        <v>10</v>
      </c>
      <c r="AO506">
        <v>18</v>
      </c>
      <c r="AT506">
        <f t="shared" si="45"/>
        <v>413</v>
      </c>
    </row>
    <row r="507" spans="1:46" x14ac:dyDescent="0.25">
      <c r="A507">
        <v>13</v>
      </c>
      <c r="B507" t="s">
        <v>364</v>
      </c>
      <c r="C507">
        <v>1.6</v>
      </c>
      <c r="D507">
        <v>0.7</v>
      </c>
      <c r="E507" t="s">
        <v>375</v>
      </c>
      <c r="U507">
        <v>415</v>
      </c>
      <c r="V507">
        <v>10</v>
      </c>
      <c r="W507">
        <v>6</v>
      </c>
      <c r="X507">
        <v>17</v>
      </c>
      <c r="Y507">
        <v>20</v>
      </c>
      <c r="Z507">
        <v>4</v>
      </c>
      <c r="AA507">
        <v>11</v>
      </c>
      <c r="AB507">
        <v>14</v>
      </c>
      <c r="AC507">
        <v>15</v>
      </c>
      <c r="AD507">
        <v>1</v>
      </c>
      <c r="AE507">
        <v>2</v>
      </c>
      <c r="AF507">
        <v>12</v>
      </c>
      <c r="AG507">
        <v>9</v>
      </c>
      <c r="AH507">
        <v>3</v>
      </c>
      <c r="AI507">
        <v>8</v>
      </c>
      <c r="AJ507">
        <v>7</v>
      </c>
      <c r="AK507">
        <v>5</v>
      </c>
      <c r="AL507">
        <v>19</v>
      </c>
      <c r="AM507">
        <v>16</v>
      </c>
      <c r="AN507">
        <v>13</v>
      </c>
      <c r="AO507">
        <v>18</v>
      </c>
      <c r="AT507">
        <f t="shared" si="45"/>
        <v>414</v>
      </c>
    </row>
    <row r="508" spans="1:46" x14ac:dyDescent="0.25">
      <c r="A508">
        <v>13</v>
      </c>
      <c r="B508" t="s">
        <v>367</v>
      </c>
      <c r="C508">
        <v>0.6</v>
      </c>
      <c r="D508">
        <v>1.3</v>
      </c>
      <c r="E508" t="s">
        <v>368</v>
      </c>
      <c r="U508">
        <v>416</v>
      </c>
      <c r="V508">
        <v>5</v>
      </c>
      <c r="W508">
        <v>6</v>
      </c>
      <c r="X508">
        <v>17</v>
      </c>
      <c r="Y508">
        <v>20</v>
      </c>
      <c r="Z508">
        <v>4</v>
      </c>
      <c r="AA508">
        <v>15</v>
      </c>
      <c r="AB508">
        <v>9</v>
      </c>
      <c r="AC508">
        <v>14</v>
      </c>
      <c r="AD508">
        <v>1</v>
      </c>
      <c r="AE508">
        <v>2</v>
      </c>
      <c r="AF508">
        <v>12</v>
      </c>
      <c r="AG508">
        <v>11</v>
      </c>
      <c r="AH508">
        <v>3</v>
      </c>
      <c r="AI508">
        <v>10</v>
      </c>
      <c r="AJ508">
        <v>7</v>
      </c>
      <c r="AK508">
        <v>8</v>
      </c>
      <c r="AL508">
        <v>18</v>
      </c>
      <c r="AM508">
        <v>16</v>
      </c>
      <c r="AN508">
        <v>13</v>
      </c>
      <c r="AO508">
        <v>19</v>
      </c>
      <c r="AT508">
        <f t="shared" si="45"/>
        <v>415</v>
      </c>
    </row>
    <row r="509" spans="1:46" x14ac:dyDescent="0.25">
      <c r="A509">
        <v>13</v>
      </c>
      <c r="B509" t="s">
        <v>365</v>
      </c>
      <c r="C509">
        <v>1.4</v>
      </c>
      <c r="D509">
        <v>2.2999999999999998</v>
      </c>
      <c r="E509" t="s">
        <v>379</v>
      </c>
      <c r="U509">
        <v>417</v>
      </c>
      <c r="V509">
        <v>8</v>
      </c>
      <c r="W509">
        <v>7</v>
      </c>
      <c r="X509">
        <v>17</v>
      </c>
      <c r="Y509">
        <v>19</v>
      </c>
      <c r="Z509">
        <v>6</v>
      </c>
      <c r="AA509">
        <v>13</v>
      </c>
      <c r="AB509">
        <v>14</v>
      </c>
      <c r="AC509">
        <v>16</v>
      </c>
      <c r="AD509">
        <v>1</v>
      </c>
      <c r="AE509">
        <v>2</v>
      </c>
      <c r="AF509">
        <v>11</v>
      </c>
      <c r="AG509">
        <v>12</v>
      </c>
      <c r="AH509">
        <v>3</v>
      </c>
      <c r="AI509">
        <v>9</v>
      </c>
      <c r="AJ509">
        <v>4</v>
      </c>
      <c r="AK509">
        <v>5</v>
      </c>
      <c r="AL509">
        <v>20</v>
      </c>
      <c r="AM509">
        <v>15</v>
      </c>
      <c r="AN509">
        <v>10</v>
      </c>
      <c r="AO509">
        <v>18</v>
      </c>
      <c r="AT509">
        <f t="shared" si="45"/>
        <v>416</v>
      </c>
    </row>
    <row r="510" spans="1:46" x14ac:dyDescent="0.25">
      <c r="A510">
        <v>13</v>
      </c>
      <c r="B510" t="s">
        <v>377</v>
      </c>
      <c r="C510">
        <v>1.4</v>
      </c>
      <c r="D510">
        <v>0.5</v>
      </c>
      <c r="E510" t="s">
        <v>381</v>
      </c>
      <c r="U510">
        <v>418</v>
      </c>
      <c r="V510">
        <v>8</v>
      </c>
      <c r="W510">
        <v>6</v>
      </c>
      <c r="X510">
        <v>18</v>
      </c>
      <c r="Y510">
        <v>20</v>
      </c>
      <c r="Z510">
        <v>4</v>
      </c>
      <c r="AA510">
        <v>12</v>
      </c>
      <c r="AB510">
        <v>15</v>
      </c>
      <c r="AC510">
        <v>17</v>
      </c>
      <c r="AD510">
        <v>1</v>
      </c>
      <c r="AE510">
        <v>2</v>
      </c>
      <c r="AF510">
        <v>14</v>
      </c>
      <c r="AG510">
        <v>10</v>
      </c>
      <c r="AH510">
        <v>3</v>
      </c>
      <c r="AI510">
        <v>9</v>
      </c>
      <c r="AJ510">
        <v>5</v>
      </c>
      <c r="AK510">
        <v>7</v>
      </c>
      <c r="AL510">
        <v>19</v>
      </c>
      <c r="AM510">
        <v>13</v>
      </c>
      <c r="AN510">
        <v>11</v>
      </c>
      <c r="AO510">
        <v>16</v>
      </c>
      <c r="AT510">
        <f t="shared" si="45"/>
        <v>417</v>
      </c>
    </row>
    <row r="511" spans="1:46" x14ac:dyDescent="0.25">
      <c r="A511">
        <v>13</v>
      </c>
      <c r="B511" t="s">
        <v>371</v>
      </c>
      <c r="C511">
        <v>0.4</v>
      </c>
      <c r="D511">
        <v>0.9</v>
      </c>
      <c r="E511" t="s">
        <v>370</v>
      </c>
      <c r="U511">
        <v>419</v>
      </c>
      <c r="V511">
        <v>10</v>
      </c>
      <c r="W511">
        <v>5</v>
      </c>
      <c r="X511">
        <v>18</v>
      </c>
      <c r="Y511">
        <v>19</v>
      </c>
      <c r="Z511">
        <v>4</v>
      </c>
      <c r="AA511">
        <v>11</v>
      </c>
      <c r="AB511">
        <v>14</v>
      </c>
      <c r="AC511">
        <v>15</v>
      </c>
      <c r="AD511">
        <v>1</v>
      </c>
      <c r="AE511">
        <v>2</v>
      </c>
      <c r="AF511">
        <v>12</v>
      </c>
      <c r="AG511">
        <v>8</v>
      </c>
      <c r="AH511">
        <v>3</v>
      </c>
      <c r="AI511">
        <v>6</v>
      </c>
      <c r="AJ511">
        <v>9</v>
      </c>
      <c r="AK511">
        <v>7</v>
      </c>
      <c r="AL511">
        <v>20</v>
      </c>
      <c r="AM511">
        <v>16</v>
      </c>
      <c r="AN511">
        <v>13</v>
      </c>
      <c r="AO511">
        <v>17</v>
      </c>
      <c r="AT511">
        <f t="shared" si="45"/>
        <v>418</v>
      </c>
    </row>
    <row r="512" spans="1:46" x14ac:dyDescent="0.25">
      <c r="A512">
        <v>13</v>
      </c>
      <c r="B512" t="s">
        <v>369</v>
      </c>
      <c r="C512">
        <v>1.7</v>
      </c>
      <c r="D512">
        <v>1</v>
      </c>
      <c r="E512" t="s">
        <v>373</v>
      </c>
      <c r="U512">
        <v>420</v>
      </c>
      <c r="V512">
        <v>9</v>
      </c>
      <c r="W512">
        <v>7</v>
      </c>
      <c r="X512">
        <v>16</v>
      </c>
      <c r="Y512">
        <v>18</v>
      </c>
      <c r="Z512">
        <v>5</v>
      </c>
      <c r="AA512">
        <v>12</v>
      </c>
      <c r="AB512">
        <v>15</v>
      </c>
      <c r="AC512">
        <v>17</v>
      </c>
      <c r="AD512">
        <v>1</v>
      </c>
      <c r="AE512">
        <v>4</v>
      </c>
      <c r="AF512">
        <v>14</v>
      </c>
      <c r="AG512">
        <v>8</v>
      </c>
      <c r="AH512">
        <v>2</v>
      </c>
      <c r="AI512">
        <v>13</v>
      </c>
      <c r="AJ512">
        <v>3</v>
      </c>
      <c r="AK512">
        <v>6</v>
      </c>
      <c r="AL512">
        <v>20</v>
      </c>
      <c r="AM512">
        <v>11</v>
      </c>
      <c r="AN512">
        <v>10</v>
      </c>
      <c r="AO512">
        <v>19</v>
      </c>
      <c r="AT512">
        <f t="shared" si="45"/>
        <v>419</v>
      </c>
    </row>
    <row r="513" spans="1:46" x14ac:dyDescent="0.25">
      <c r="A513">
        <v>13</v>
      </c>
      <c r="B513" t="s">
        <v>363</v>
      </c>
      <c r="C513">
        <v>1.5</v>
      </c>
      <c r="D513">
        <v>0.4</v>
      </c>
      <c r="E513" t="s">
        <v>380</v>
      </c>
      <c r="U513">
        <v>421</v>
      </c>
      <c r="V513">
        <v>4</v>
      </c>
      <c r="W513">
        <v>5</v>
      </c>
      <c r="X513">
        <v>15</v>
      </c>
      <c r="Y513">
        <v>20</v>
      </c>
      <c r="Z513">
        <v>7</v>
      </c>
      <c r="AA513">
        <v>14</v>
      </c>
      <c r="AB513">
        <v>17</v>
      </c>
      <c r="AC513">
        <v>19</v>
      </c>
      <c r="AD513">
        <v>1</v>
      </c>
      <c r="AE513">
        <v>2</v>
      </c>
      <c r="AF513">
        <v>11</v>
      </c>
      <c r="AG513">
        <v>12</v>
      </c>
      <c r="AH513">
        <v>3</v>
      </c>
      <c r="AI513">
        <v>9</v>
      </c>
      <c r="AJ513">
        <v>8</v>
      </c>
      <c r="AK513">
        <v>6</v>
      </c>
      <c r="AL513">
        <v>18</v>
      </c>
      <c r="AM513">
        <v>13</v>
      </c>
      <c r="AN513">
        <v>10</v>
      </c>
      <c r="AO513">
        <v>16</v>
      </c>
      <c r="AT513">
        <f t="shared" si="45"/>
        <v>420</v>
      </c>
    </row>
    <row r="514" spans="1:46" x14ac:dyDescent="0.25">
      <c r="A514">
        <v>14</v>
      </c>
      <c r="B514" t="s">
        <v>375</v>
      </c>
      <c r="C514">
        <v>0.7</v>
      </c>
      <c r="D514">
        <v>2.5</v>
      </c>
      <c r="E514" t="s">
        <v>371</v>
      </c>
      <c r="U514">
        <v>422</v>
      </c>
      <c r="V514">
        <v>7</v>
      </c>
      <c r="W514">
        <v>4</v>
      </c>
      <c r="X514">
        <v>18</v>
      </c>
      <c r="Y514">
        <v>17</v>
      </c>
      <c r="Z514">
        <v>6</v>
      </c>
      <c r="AA514">
        <v>12</v>
      </c>
      <c r="AB514">
        <v>14</v>
      </c>
      <c r="AC514">
        <v>16</v>
      </c>
      <c r="AD514">
        <v>1</v>
      </c>
      <c r="AE514">
        <v>2</v>
      </c>
      <c r="AF514">
        <v>13</v>
      </c>
      <c r="AG514">
        <v>11</v>
      </c>
      <c r="AH514">
        <v>3</v>
      </c>
      <c r="AI514">
        <v>10</v>
      </c>
      <c r="AJ514">
        <v>8</v>
      </c>
      <c r="AK514">
        <v>5</v>
      </c>
      <c r="AL514">
        <v>20</v>
      </c>
      <c r="AM514">
        <v>15</v>
      </c>
      <c r="AN514">
        <v>9</v>
      </c>
      <c r="AO514">
        <v>19</v>
      </c>
      <c r="AT514">
        <f t="shared" si="45"/>
        <v>421</v>
      </c>
    </row>
    <row r="515" spans="1:46" x14ac:dyDescent="0.25">
      <c r="A515">
        <v>14</v>
      </c>
      <c r="B515" t="s">
        <v>368</v>
      </c>
      <c r="C515">
        <v>1</v>
      </c>
      <c r="D515">
        <v>0.8</v>
      </c>
      <c r="E515" t="s">
        <v>365</v>
      </c>
      <c r="U515">
        <v>423</v>
      </c>
      <c r="V515">
        <v>6</v>
      </c>
      <c r="W515">
        <v>5</v>
      </c>
      <c r="X515">
        <v>17</v>
      </c>
      <c r="Y515">
        <v>20</v>
      </c>
      <c r="Z515">
        <v>4</v>
      </c>
      <c r="AA515">
        <v>15</v>
      </c>
      <c r="AB515">
        <v>13</v>
      </c>
      <c r="AC515">
        <v>16</v>
      </c>
      <c r="AD515">
        <v>1</v>
      </c>
      <c r="AE515">
        <v>2</v>
      </c>
      <c r="AF515">
        <v>9</v>
      </c>
      <c r="AG515">
        <v>14</v>
      </c>
      <c r="AH515">
        <v>3</v>
      </c>
      <c r="AI515">
        <v>12</v>
      </c>
      <c r="AJ515">
        <v>7</v>
      </c>
      <c r="AK515">
        <v>8</v>
      </c>
      <c r="AL515">
        <v>19</v>
      </c>
      <c r="AM515">
        <v>10</v>
      </c>
      <c r="AN515">
        <v>11</v>
      </c>
      <c r="AO515">
        <v>18</v>
      </c>
      <c r="AT515">
        <f t="shared" si="45"/>
        <v>422</v>
      </c>
    </row>
    <row r="516" spans="1:46" x14ac:dyDescent="0.25">
      <c r="A516">
        <v>14</v>
      </c>
      <c r="B516" t="s">
        <v>372</v>
      </c>
      <c r="C516">
        <v>2</v>
      </c>
      <c r="D516">
        <v>0.6</v>
      </c>
      <c r="E516" t="s">
        <v>364</v>
      </c>
      <c r="U516">
        <v>424</v>
      </c>
      <c r="V516">
        <v>10</v>
      </c>
      <c r="W516">
        <v>3</v>
      </c>
      <c r="X516">
        <v>19</v>
      </c>
      <c r="Y516">
        <v>17</v>
      </c>
      <c r="Z516">
        <v>5</v>
      </c>
      <c r="AA516">
        <v>12</v>
      </c>
      <c r="AB516">
        <v>15</v>
      </c>
      <c r="AC516">
        <v>18</v>
      </c>
      <c r="AD516">
        <v>1</v>
      </c>
      <c r="AE516">
        <v>2</v>
      </c>
      <c r="AF516">
        <v>8</v>
      </c>
      <c r="AG516">
        <v>7</v>
      </c>
      <c r="AH516">
        <v>4</v>
      </c>
      <c r="AI516">
        <v>11</v>
      </c>
      <c r="AJ516">
        <v>6</v>
      </c>
      <c r="AK516">
        <v>9</v>
      </c>
      <c r="AL516">
        <v>20</v>
      </c>
      <c r="AM516">
        <v>13</v>
      </c>
      <c r="AN516">
        <v>14</v>
      </c>
      <c r="AO516">
        <v>16</v>
      </c>
      <c r="AT516">
        <f t="shared" si="45"/>
        <v>423</v>
      </c>
    </row>
    <row r="517" spans="1:46" x14ac:dyDescent="0.25">
      <c r="A517">
        <v>14</v>
      </c>
      <c r="B517" t="s">
        <v>374</v>
      </c>
      <c r="C517">
        <v>1.2</v>
      </c>
      <c r="D517">
        <v>0.7</v>
      </c>
      <c r="E517" t="s">
        <v>367</v>
      </c>
      <c r="U517">
        <v>425</v>
      </c>
      <c r="V517">
        <v>6</v>
      </c>
      <c r="W517">
        <v>3</v>
      </c>
      <c r="X517">
        <v>16</v>
      </c>
      <c r="Y517">
        <v>20</v>
      </c>
      <c r="Z517">
        <v>9</v>
      </c>
      <c r="AA517">
        <v>14</v>
      </c>
      <c r="AB517">
        <v>11</v>
      </c>
      <c r="AC517">
        <v>17</v>
      </c>
      <c r="AD517">
        <v>1</v>
      </c>
      <c r="AE517">
        <v>2</v>
      </c>
      <c r="AF517">
        <v>10</v>
      </c>
      <c r="AG517">
        <v>13</v>
      </c>
      <c r="AH517">
        <v>4</v>
      </c>
      <c r="AI517">
        <v>8</v>
      </c>
      <c r="AJ517">
        <v>5</v>
      </c>
      <c r="AK517">
        <v>7</v>
      </c>
      <c r="AL517">
        <v>19</v>
      </c>
      <c r="AM517">
        <v>12</v>
      </c>
      <c r="AN517">
        <v>15</v>
      </c>
      <c r="AO517">
        <v>18</v>
      </c>
      <c r="AT517">
        <f t="shared" si="45"/>
        <v>424</v>
      </c>
    </row>
    <row r="518" spans="1:46" x14ac:dyDescent="0.25">
      <c r="A518">
        <v>14</v>
      </c>
      <c r="B518" t="s">
        <v>373</v>
      </c>
      <c r="C518">
        <v>1.5</v>
      </c>
      <c r="D518">
        <v>1.2</v>
      </c>
      <c r="E518" t="s">
        <v>363</v>
      </c>
      <c r="U518">
        <v>426</v>
      </c>
      <c r="V518">
        <v>4</v>
      </c>
      <c r="W518">
        <v>8</v>
      </c>
      <c r="X518">
        <v>17</v>
      </c>
      <c r="Y518">
        <v>20</v>
      </c>
      <c r="Z518">
        <v>6</v>
      </c>
      <c r="AA518">
        <v>11</v>
      </c>
      <c r="AB518">
        <v>16</v>
      </c>
      <c r="AC518">
        <v>18</v>
      </c>
      <c r="AD518">
        <v>1</v>
      </c>
      <c r="AE518">
        <v>3</v>
      </c>
      <c r="AF518">
        <v>13</v>
      </c>
      <c r="AG518">
        <v>12</v>
      </c>
      <c r="AH518">
        <v>2</v>
      </c>
      <c r="AI518">
        <v>10</v>
      </c>
      <c r="AJ518">
        <v>7</v>
      </c>
      <c r="AK518">
        <v>5</v>
      </c>
      <c r="AL518">
        <v>19</v>
      </c>
      <c r="AM518">
        <v>15</v>
      </c>
      <c r="AN518">
        <v>9</v>
      </c>
      <c r="AO518">
        <v>14</v>
      </c>
      <c r="AT518">
        <f t="shared" si="45"/>
        <v>425</v>
      </c>
    </row>
    <row r="519" spans="1:46" x14ac:dyDescent="0.25">
      <c r="A519">
        <v>14</v>
      </c>
      <c r="B519" t="s">
        <v>381</v>
      </c>
      <c r="C519">
        <v>1.9</v>
      </c>
      <c r="D519">
        <v>1.3</v>
      </c>
      <c r="E519" t="s">
        <v>369</v>
      </c>
      <c r="U519">
        <v>427</v>
      </c>
      <c r="V519">
        <v>8</v>
      </c>
      <c r="W519">
        <v>5</v>
      </c>
      <c r="X519">
        <v>17</v>
      </c>
      <c r="Y519">
        <v>19</v>
      </c>
      <c r="Z519">
        <v>3</v>
      </c>
      <c r="AA519">
        <v>14</v>
      </c>
      <c r="AB519">
        <v>12</v>
      </c>
      <c r="AC519">
        <v>15</v>
      </c>
      <c r="AD519">
        <v>1</v>
      </c>
      <c r="AE519">
        <v>2</v>
      </c>
      <c r="AF519">
        <v>10</v>
      </c>
      <c r="AG519">
        <v>9</v>
      </c>
      <c r="AH519">
        <v>4</v>
      </c>
      <c r="AI519">
        <v>11</v>
      </c>
      <c r="AJ519">
        <v>7</v>
      </c>
      <c r="AK519">
        <v>6</v>
      </c>
      <c r="AL519">
        <v>20</v>
      </c>
      <c r="AM519">
        <v>16</v>
      </c>
      <c r="AN519">
        <v>13</v>
      </c>
      <c r="AO519">
        <v>18</v>
      </c>
      <c r="AT519">
        <f t="shared" si="45"/>
        <v>426</v>
      </c>
    </row>
    <row r="520" spans="1:46" x14ac:dyDescent="0.25">
      <c r="A520">
        <v>14</v>
      </c>
      <c r="B520" t="s">
        <v>366</v>
      </c>
      <c r="C520">
        <v>2.5</v>
      </c>
      <c r="D520">
        <v>0.8</v>
      </c>
      <c r="E520" t="s">
        <v>378</v>
      </c>
      <c r="U520">
        <v>428</v>
      </c>
      <c r="V520">
        <v>7</v>
      </c>
      <c r="W520">
        <v>6</v>
      </c>
      <c r="X520">
        <v>17</v>
      </c>
      <c r="Y520">
        <v>19</v>
      </c>
      <c r="Z520">
        <v>3</v>
      </c>
      <c r="AA520">
        <v>15</v>
      </c>
      <c r="AB520">
        <v>16</v>
      </c>
      <c r="AC520">
        <v>13</v>
      </c>
      <c r="AD520">
        <v>1</v>
      </c>
      <c r="AE520">
        <v>2</v>
      </c>
      <c r="AF520">
        <v>12</v>
      </c>
      <c r="AG520">
        <v>8</v>
      </c>
      <c r="AH520">
        <v>5</v>
      </c>
      <c r="AI520">
        <v>9</v>
      </c>
      <c r="AJ520">
        <v>4</v>
      </c>
      <c r="AK520">
        <v>11</v>
      </c>
      <c r="AL520">
        <v>20</v>
      </c>
      <c r="AM520">
        <v>14</v>
      </c>
      <c r="AN520">
        <v>10</v>
      </c>
      <c r="AO520">
        <v>18</v>
      </c>
      <c r="AT520">
        <f t="shared" si="45"/>
        <v>427</v>
      </c>
    </row>
    <row r="521" spans="1:46" x14ac:dyDescent="0.25">
      <c r="A521">
        <v>14</v>
      </c>
      <c r="B521" t="s">
        <v>379</v>
      </c>
      <c r="C521">
        <v>0.8</v>
      </c>
      <c r="D521">
        <v>2.2999999999999998</v>
      </c>
      <c r="E521" t="s">
        <v>377</v>
      </c>
      <c r="U521">
        <v>429</v>
      </c>
      <c r="V521">
        <v>8</v>
      </c>
      <c r="W521">
        <v>4</v>
      </c>
      <c r="X521">
        <v>16</v>
      </c>
      <c r="Y521">
        <v>20</v>
      </c>
      <c r="Z521">
        <v>5</v>
      </c>
      <c r="AA521">
        <v>12</v>
      </c>
      <c r="AB521">
        <v>15</v>
      </c>
      <c r="AC521">
        <v>17</v>
      </c>
      <c r="AD521">
        <v>1</v>
      </c>
      <c r="AE521">
        <v>2</v>
      </c>
      <c r="AF521">
        <v>10</v>
      </c>
      <c r="AG521">
        <v>14</v>
      </c>
      <c r="AH521">
        <v>3</v>
      </c>
      <c r="AI521">
        <v>9</v>
      </c>
      <c r="AJ521">
        <v>6</v>
      </c>
      <c r="AK521">
        <v>7</v>
      </c>
      <c r="AL521">
        <v>19</v>
      </c>
      <c r="AM521">
        <v>13</v>
      </c>
      <c r="AN521">
        <v>11</v>
      </c>
      <c r="AO521">
        <v>18</v>
      </c>
      <c r="AT521">
        <f t="shared" si="45"/>
        <v>428</v>
      </c>
    </row>
    <row r="522" spans="1:46" x14ac:dyDescent="0.25">
      <c r="A522">
        <v>14</v>
      </c>
      <c r="B522" t="s">
        <v>376</v>
      </c>
      <c r="C522">
        <v>0.6</v>
      </c>
      <c r="D522">
        <v>2.7</v>
      </c>
      <c r="E522" t="s">
        <v>370</v>
      </c>
      <c r="U522">
        <v>430</v>
      </c>
      <c r="V522">
        <v>4</v>
      </c>
      <c r="W522">
        <v>7</v>
      </c>
      <c r="X522">
        <v>16</v>
      </c>
      <c r="Y522">
        <v>20</v>
      </c>
      <c r="Z522">
        <v>5</v>
      </c>
      <c r="AA522">
        <v>13</v>
      </c>
      <c r="AB522">
        <v>14</v>
      </c>
      <c r="AC522">
        <v>18</v>
      </c>
      <c r="AD522">
        <v>1</v>
      </c>
      <c r="AE522">
        <v>3</v>
      </c>
      <c r="AF522">
        <v>11</v>
      </c>
      <c r="AG522">
        <v>9</v>
      </c>
      <c r="AH522">
        <v>2</v>
      </c>
      <c r="AI522">
        <v>12</v>
      </c>
      <c r="AJ522">
        <v>6</v>
      </c>
      <c r="AK522">
        <v>8</v>
      </c>
      <c r="AL522">
        <v>19</v>
      </c>
      <c r="AM522">
        <v>15</v>
      </c>
      <c r="AN522">
        <v>10</v>
      </c>
      <c r="AO522">
        <v>17</v>
      </c>
      <c r="AT522">
        <f t="shared" si="45"/>
        <v>429</v>
      </c>
    </row>
    <row r="523" spans="1:46" x14ac:dyDescent="0.25">
      <c r="A523">
        <v>14</v>
      </c>
      <c r="B523" t="s">
        <v>380</v>
      </c>
      <c r="C523">
        <v>1.7</v>
      </c>
      <c r="D523">
        <v>0.5</v>
      </c>
      <c r="E523" t="s">
        <v>362</v>
      </c>
      <c r="U523">
        <v>431</v>
      </c>
      <c r="V523">
        <v>8</v>
      </c>
      <c r="W523">
        <v>6</v>
      </c>
      <c r="X523">
        <v>17</v>
      </c>
      <c r="Y523">
        <v>19</v>
      </c>
      <c r="Z523">
        <v>5</v>
      </c>
      <c r="AA523">
        <v>11</v>
      </c>
      <c r="AB523">
        <v>15</v>
      </c>
      <c r="AC523">
        <v>18</v>
      </c>
      <c r="AD523">
        <v>1</v>
      </c>
      <c r="AE523">
        <v>2</v>
      </c>
      <c r="AF523">
        <v>13</v>
      </c>
      <c r="AG523">
        <v>9</v>
      </c>
      <c r="AH523">
        <v>3</v>
      </c>
      <c r="AI523">
        <v>12</v>
      </c>
      <c r="AJ523">
        <v>4</v>
      </c>
      <c r="AK523">
        <v>7</v>
      </c>
      <c r="AL523">
        <v>20</v>
      </c>
      <c r="AM523">
        <v>14</v>
      </c>
      <c r="AN523">
        <v>10</v>
      </c>
      <c r="AO523">
        <v>16</v>
      </c>
      <c r="AT523">
        <f t="shared" si="45"/>
        <v>430</v>
      </c>
    </row>
    <row r="524" spans="1:46" x14ac:dyDescent="0.25">
      <c r="A524">
        <v>15</v>
      </c>
      <c r="B524" t="s">
        <v>371</v>
      </c>
      <c r="C524">
        <v>0.9</v>
      </c>
      <c r="D524">
        <v>1.2</v>
      </c>
      <c r="E524" t="s">
        <v>376</v>
      </c>
      <c r="U524">
        <v>432</v>
      </c>
      <c r="V524">
        <v>6</v>
      </c>
      <c r="W524">
        <v>5</v>
      </c>
      <c r="X524">
        <v>19</v>
      </c>
      <c r="Y524">
        <v>20</v>
      </c>
      <c r="Z524">
        <v>4</v>
      </c>
      <c r="AA524">
        <v>13</v>
      </c>
      <c r="AB524">
        <v>14</v>
      </c>
      <c r="AC524">
        <v>15</v>
      </c>
      <c r="AD524">
        <v>1</v>
      </c>
      <c r="AE524">
        <v>2</v>
      </c>
      <c r="AF524">
        <v>12</v>
      </c>
      <c r="AG524">
        <v>10</v>
      </c>
      <c r="AH524">
        <v>3</v>
      </c>
      <c r="AI524">
        <v>8</v>
      </c>
      <c r="AJ524">
        <v>7</v>
      </c>
      <c r="AK524">
        <v>11</v>
      </c>
      <c r="AL524">
        <v>18</v>
      </c>
      <c r="AM524">
        <v>16</v>
      </c>
      <c r="AN524">
        <v>9</v>
      </c>
      <c r="AO524">
        <v>17</v>
      </c>
      <c r="AT524">
        <f t="shared" si="45"/>
        <v>431</v>
      </c>
    </row>
    <row r="525" spans="1:46" x14ac:dyDescent="0.25">
      <c r="A525">
        <v>15</v>
      </c>
      <c r="B525" t="s">
        <v>369</v>
      </c>
      <c r="C525">
        <v>1</v>
      </c>
      <c r="D525">
        <v>1</v>
      </c>
      <c r="E525" t="s">
        <v>372</v>
      </c>
      <c r="U525">
        <v>433</v>
      </c>
      <c r="V525">
        <v>8</v>
      </c>
      <c r="W525">
        <v>4</v>
      </c>
      <c r="X525">
        <v>17</v>
      </c>
      <c r="Y525">
        <v>19</v>
      </c>
      <c r="Z525">
        <v>5</v>
      </c>
      <c r="AA525">
        <v>9</v>
      </c>
      <c r="AB525">
        <v>15</v>
      </c>
      <c r="AC525">
        <v>18</v>
      </c>
      <c r="AD525">
        <v>1</v>
      </c>
      <c r="AE525">
        <v>2</v>
      </c>
      <c r="AF525">
        <v>11</v>
      </c>
      <c r="AG525">
        <v>13</v>
      </c>
      <c r="AH525">
        <v>3</v>
      </c>
      <c r="AI525">
        <v>14</v>
      </c>
      <c r="AJ525">
        <v>6</v>
      </c>
      <c r="AK525">
        <v>7</v>
      </c>
      <c r="AL525">
        <v>20</v>
      </c>
      <c r="AM525">
        <v>12</v>
      </c>
      <c r="AN525">
        <v>10</v>
      </c>
      <c r="AO525">
        <v>16</v>
      </c>
      <c r="AT525">
        <f t="shared" si="45"/>
        <v>432</v>
      </c>
    </row>
    <row r="526" spans="1:46" x14ac:dyDescent="0.25">
      <c r="A526">
        <v>15</v>
      </c>
      <c r="B526" t="s">
        <v>362</v>
      </c>
      <c r="C526">
        <v>3.3</v>
      </c>
      <c r="D526">
        <v>1.5</v>
      </c>
      <c r="E526" t="s">
        <v>374</v>
      </c>
      <c r="U526">
        <v>434</v>
      </c>
      <c r="V526">
        <v>9</v>
      </c>
      <c r="W526">
        <v>4</v>
      </c>
      <c r="X526">
        <v>14</v>
      </c>
      <c r="Y526">
        <v>19</v>
      </c>
      <c r="Z526">
        <v>5</v>
      </c>
      <c r="AA526">
        <v>15</v>
      </c>
      <c r="AB526">
        <v>12</v>
      </c>
      <c r="AC526">
        <v>17</v>
      </c>
      <c r="AD526">
        <v>1</v>
      </c>
      <c r="AE526">
        <v>2</v>
      </c>
      <c r="AF526">
        <v>13</v>
      </c>
      <c r="AG526">
        <v>7</v>
      </c>
      <c r="AH526">
        <v>3</v>
      </c>
      <c r="AI526">
        <v>11</v>
      </c>
      <c r="AJ526">
        <v>6</v>
      </c>
      <c r="AK526">
        <v>8</v>
      </c>
      <c r="AL526">
        <v>20</v>
      </c>
      <c r="AM526">
        <v>16</v>
      </c>
      <c r="AN526">
        <v>10</v>
      </c>
      <c r="AO526">
        <v>18</v>
      </c>
      <c r="AT526">
        <f t="shared" si="45"/>
        <v>433</v>
      </c>
    </row>
    <row r="527" spans="1:46" x14ac:dyDescent="0.25">
      <c r="A527">
        <v>15</v>
      </c>
      <c r="B527" t="s">
        <v>370</v>
      </c>
      <c r="C527">
        <v>3.5</v>
      </c>
      <c r="D527">
        <v>0.8</v>
      </c>
      <c r="E527" t="s">
        <v>381</v>
      </c>
      <c r="U527">
        <v>435</v>
      </c>
      <c r="V527">
        <v>7</v>
      </c>
      <c r="W527">
        <v>4</v>
      </c>
      <c r="X527">
        <v>16</v>
      </c>
      <c r="Y527">
        <v>20</v>
      </c>
      <c r="Z527">
        <v>6</v>
      </c>
      <c r="AA527">
        <v>12</v>
      </c>
      <c r="AB527">
        <v>14</v>
      </c>
      <c r="AC527">
        <v>18</v>
      </c>
      <c r="AD527">
        <v>1</v>
      </c>
      <c r="AE527">
        <v>2</v>
      </c>
      <c r="AF527">
        <v>13</v>
      </c>
      <c r="AG527">
        <v>10</v>
      </c>
      <c r="AH527">
        <v>3</v>
      </c>
      <c r="AI527">
        <v>9</v>
      </c>
      <c r="AJ527">
        <v>8</v>
      </c>
      <c r="AK527">
        <v>5</v>
      </c>
      <c r="AL527">
        <v>19</v>
      </c>
      <c r="AM527">
        <v>15</v>
      </c>
      <c r="AN527">
        <v>11</v>
      </c>
      <c r="AO527">
        <v>17</v>
      </c>
      <c r="AT527">
        <f t="shared" si="45"/>
        <v>434</v>
      </c>
    </row>
    <row r="528" spans="1:46" x14ac:dyDescent="0.25">
      <c r="A528">
        <v>15</v>
      </c>
      <c r="B528" t="s">
        <v>367</v>
      </c>
      <c r="C528">
        <v>0.8</v>
      </c>
      <c r="D528">
        <v>1.2</v>
      </c>
      <c r="E528" t="s">
        <v>380</v>
      </c>
      <c r="U528">
        <v>436</v>
      </c>
      <c r="V528">
        <v>8</v>
      </c>
      <c r="W528">
        <v>5</v>
      </c>
      <c r="X528">
        <v>16</v>
      </c>
      <c r="Y528">
        <v>20</v>
      </c>
      <c r="Z528">
        <v>9</v>
      </c>
      <c r="AA528">
        <v>13</v>
      </c>
      <c r="AB528">
        <v>15</v>
      </c>
      <c r="AC528">
        <v>18</v>
      </c>
      <c r="AD528">
        <v>1</v>
      </c>
      <c r="AE528">
        <v>2</v>
      </c>
      <c r="AF528">
        <v>11</v>
      </c>
      <c r="AG528">
        <v>12</v>
      </c>
      <c r="AH528">
        <v>3</v>
      </c>
      <c r="AI528">
        <v>10</v>
      </c>
      <c r="AJ528">
        <v>4</v>
      </c>
      <c r="AK528">
        <v>6</v>
      </c>
      <c r="AL528">
        <v>19</v>
      </c>
      <c r="AM528">
        <v>14</v>
      </c>
      <c r="AN528">
        <v>7</v>
      </c>
      <c r="AO528">
        <v>17</v>
      </c>
      <c r="AT528">
        <f t="shared" si="45"/>
        <v>435</v>
      </c>
    </row>
    <row r="529" spans="1:46" x14ac:dyDescent="0.25">
      <c r="A529">
        <v>15</v>
      </c>
      <c r="B529" t="s">
        <v>375</v>
      </c>
      <c r="C529">
        <v>0.4</v>
      </c>
      <c r="D529">
        <v>1.4</v>
      </c>
      <c r="E529" t="s">
        <v>368</v>
      </c>
      <c r="U529">
        <v>437</v>
      </c>
      <c r="V529">
        <v>7</v>
      </c>
      <c r="W529">
        <v>5</v>
      </c>
      <c r="X529">
        <v>17</v>
      </c>
      <c r="Y529">
        <v>20</v>
      </c>
      <c r="Z529">
        <v>6</v>
      </c>
      <c r="AA529">
        <v>14</v>
      </c>
      <c r="AB529">
        <v>15</v>
      </c>
      <c r="AC529">
        <v>16</v>
      </c>
      <c r="AD529">
        <v>1</v>
      </c>
      <c r="AE529">
        <v>3</v>
      </c>
      <c r="AF529">
        <v>12</v>
      </c>
      <c r="AG529">
        <v>11</v>
      </c>
      <c r="AH529">
        <v>2</v>
      </c>
      <c r="AI529">
        <v>8</v>
      </c>
      <c r="AJ529">
        <v>10</v>
      </c>
      <c r="AK529">
        <v>4</v>
      </c>
      <c r="AL529">
        <v>19</v>
      </c>
      <c r="AM529">
        <v>13</v>
      </c>
      <c r="AN529">
        <v>9</v>
      </c>
      <c r="AO529">
        <v>18</v>
      </c>
      <c r="AT529">
        <f t="shared" si="45"/>
        <v>436</v>
      </c>
    </row>
    <row r="530" spans="1:46" x14ac:dyDescent="0.25">
      <c r="A530">
        <v>15</v>
      </c>
      <c r="B530" t="s">
        <v>378</v>
      </c>
      <c r="C530">
        <v>0.5</v>
      </c>
      <c r="D530">
        <v>2.1</v>
      </c>
      <c r="E530" t="s">
        <v>363</v>
      </c>
      <c r="U530">
        <v>438</v>
      </c>
      <c r="V530">
        <v>6</v>
      </c>
      <c r="W530">
        <v>3</v>
      </c>
      <c r="X530">
        <v>15</v>
      </c>
      <c r="Y530">
        <v>20</v>
      </c>
      <c r="Z530">
        <v>5</v>
      </c>
      <c r="AA530">
        <v>13</v>
      </c>
      <c r="AB530">
        <v>14</v>
      </c>
      <c r="AC530">
        <v>18</v>
      </c>
      <c r="AD530">
        <v>1</v>
      </c>
      <c r="AE530">
        <v>2</v>
      </c>
      <c r="AF530">
        <v>9</v>
      </c>
      <c r="AG530">
        <v>12</v>
      </c>
      <c r="AH530">
        <v>4</v>
      </c>
      <c r="AI530">
        <v>11</v>
      </c>
      <c r="AJ530">
        <v>7</v>
      </c>
      <c r="AK530">
        <v>8</v>
      </c>
      <c r="AL530">
        <v>19</v>
      </c>
      <c r="AM530">
        <v>16</v>
      </c>
      <c r="AN530">
        <v>10</v>
      </c>
      <c r="AO530">
        <v>17</v>
      </c>
      <c r="AT530">
        <f t="shared" si="45"/>
        <v>437</v>
      </c>
    </row>
    <row r="531" spans="1:46" x14ac:dyDescent="0.25">
      <c r="A531">
        <v>15</v>
      </c>
      <c r="B531" t="s">
        <v>377</v>
      </c>
      <c r="C531">
        <v>0.7</v>
      </c>
      <c r="D531">
        <v>1.5</v>
      </c>
      <c r="E531" t="s">
        <v>366</v>
      </c>
      <c r="U531">
        <v>439</v>
      </c>
      <c r="V531">
        <v>5</v>
      </c>
      <c r="W531">
        <v>4</v>
      </c>
      <c r="X531">
        <v>18</v>
      </c>
      <c r="Y531">
        <v>20</v>
      </c>
      <c r="Z531">
        <v>6</v>
      </c>
      <c r="AA531">
        <v>13</v>
      </c>
      <c r="AB531">
        <v>12</v>
      </c>
      <c r="AC531">
        <v>17</v>
      </c>
      <c r="AD531">
        <v>1</v>
      </c>
      <c r="AE531">
        <v>2</v>
      </c>
      <c r="AF531">
        <v>10</v>
      </c>
      <c r="AG531">
        <v>9</v>
      </c>
      <c r="AH531">
        <v>3</v>
      </c>
      <c r="AI531">
        <v>11</v>
      </c>
      <c r="AJ531">
        <v>7</v>
      </c>
      <c r="AK531">
        <v>8</v>
      </c>
      <c r="AL531">
        <v>16</v>
      </c>
      <c r="AM531">
        <v>14</v>
      </c>
      <c r="AN531">
        <v>15</v>
      </c>
      <c r="AO531">
        <v>19</v>
      </c>
      <c r="AT531">
        <f t="shared" si="45"/>
        <v>438</v>
      </c>
    </row>
    <row r="532" spans="1:46" x14ac:dyDescent="0.25">
      <c r="A532">
        <v>15</v>
      </c>
      <c r="B532" t="s">
        <v>365</v>
      </c>
      <c r="C532">
        <v>1.4</v>
      </c>
      <c r="D532">
        <v>0.8</v>
      </c>
      <c r="E532" t="s">
        <v>373</v>
      </c>
      <c r="U532">
        <v>440</v>
      </c>
      <c r="V532">
        <v>8</v>
      </c>
      <c r="W532">
        <v>6</v>
      </c>
      <c r="X532">
        <v>15</v>
      </c>
      <c r="Y532">
        <v>20</v>
      </c>
      <c r="Z532">
        <v>4</v>
      </c>
      <c r="AA532">
        <v>14</v>
      </c>
      <c r="AB532">
        <v>16</v>
      </c>
      <c r="AC532">
        <v>17</v>
      </c>
      <c r="AD532">
        <v>1</v>
      </c>
      <c r="AE532">
        <v>3</v>
      </c>
      <c r="AF532">
        <v>9</v>
      </c>
      <c r="AG532">
        <v>10</v>
      </c>
      <c r="AH532">
        <v>2</v>
      </c>
      <c r="AI532">
        <v>11</v>
      </c>
      <c r="AJ532">
        <v>5</v>
      </c>
      <c r="AK532">
        <v>7</v>
      </c>
      <c r="AL532">
        <v>18</v>
      </c>
      <c r="AM532">
        <v>13</v>
      </c>
      <c r="AN532">
        <v>12</v>
      </c>
      <c r="AO532">
        <v>19</v>
      </c>
      <c r="AT532">
        <f t="shared" si="45"/>
        <v>439</v>
      </c>
    </row>
    <row r="533" spans="1:46" x14ac:dyDescent="0.25">
      <c r="A533">
        <v>15</v>
      </c>
      <c r="B533" t="s">
        <v>364</v>
      </c>
      <c r="C533">
        <v>1.1000000000000001</v>
      </c>
      <c r="D533">
        <v>0.8</v>
      </c>
      <c r="E533" t="s">
        <v>379</v>
      </c>
      <c r="U533">
        <v>441</v>
      </c>
      <c r="V533">
        <v>6</v>
      </c>
      <c r="W533">
        <v>4</v>
      </c>
      <c r="X533">
        <v>15</v>
      </c>
      <c r="Y533">
        <v>19</v>
      </c>
      <c r="Z533">
        <v>5</v>
      </c>
      <c r="AA533">
        <v>13</v>
      </c>
      <c r="AB533">
        <v>14</v>
      </c>
      <c r="AC533">
        <v>17</v>
      </c>
      <c r="AD533">
        <v>1</v>
      </c>
      <c r="AE533">
        <v>2</v>
      </c>
      <c r="AF533">
        <v>8</v>
      </c>
      <c r="AG533">
        <v>12</v>
      </c>
      <c r="AH533">
        <v>3</v>
      </c>
      <c r="AI533">
        <v>10</v>
      </c>
      <c r="AJ533">
        <v>9</v>
      </c>
      <c r="AK533">
        <v>7</v>
      </c>
      <c r="AL533">
        <v>20</v>
      </c>
      <c r="AM533">
        <v>16</v>
      </c>
      <c r="AN533">
        <v>11</v>
      </c>
      <c r="AO533">
        <v>18</v>
      </c>
      <c r="AT533">
        <f t="shared" si="45"/>
        <v>440</v>
      </c>
    </row>
    <row r="534" spans="1:46" x14ac:dyDescent="0.25">
      <c r="A534">
        <v>16</v>
      </c>
      <c r="B534" t="s">
        <v>368</v>
      </c>
      <c r="C534">
        <v>0.8</v>
      </c>
      <c r="D534">
        <v>1.7</v>
      </c>
      <c r="E534" t="s">
        <v>371</v>
      </c>
      <c r="U534">
        <v>442</v>
      </c>
      <c r="V534">
        <v>5</v>
      </c>
      <c r="W534">
        <v>4</v>
      </c>
      <c r="X534">
        <v>15</v>
      </c>
      <c r="Y534">
        <v>19</v>
      </c>
      <c r="Z534">
        <v>6</v>
      </c>
      <c r="AA534">
        <v>14</v>
      </c>
      <c r="AB534">
        <v>16</v>
      </c>
      <c r="AC534">
        <v>17</v>
      </c>
      <c r="AD534">
        <v>1</v>
      </c>
      <c r="AE534">
        <v>3</v>
      </c>
      <c r="AF534">
        <v>10</v>
      </c>
      <c r="AG534">
        <v>12</v>
      </c>
      <c r="AH534">
        <v>2</v>
      </c>
      <c r="AI534">
        <v>13</v>
      </c>
      <c r="AJ534">
        <v>7</v>
      </c>
      <c r="AK534">
        <v>8</v>
      </c>
      <c r="AL534">
        <v>20</v>
      </c>
      <c r="AM534">
        <v>9</v>
      </c>
      <c r="AN534">
        <v>11</v>
      </c>
      <c r="AO534">
        <v>18</v>
      </c>
      <c r="AT534">
        <f t="shared" si="45"/>
        <v>441</v>
      </c>
    </row>
    <row r="535" spans="1:46" x14ac:dyDescent="0.25">
      <c r="A535">
        <v>16</v>
      </c>
      <c r="B535" t="s">
        <v>373</v>
      </c>
      <c r="C535">
        <v>0.7</v>
      </c>
      <c r="D535">
        <v>1.7</v>
      </c>
      <c r="E535" t="s">
        <v>367</v>
      </c>
      <c r="U535">
        <v>443</v>
      </c>
      <c r="V535">
        <v>8</v>
      </c>
      <c r="W535">
        <v>4</v>
      </c>
      <c r="X535">
        <v>17</v>
      </c>
      <c r="Y535">
        <v>19</v>
      </c>
      <c r="Z535">
        <v>6</v>
      </c>
      <c r="AA535">
        <v>14</v>
      </c>
      <c r="AB535">
        <v>15</v>
      </c>
      <c r="AC535">
        <v>16</v>
      </c>
      <c r="AD535">
        <v>1</v>
      </c>
      <c r="AE535">
        <v>2</v>
      </c>
      <c r="AF535">
        <v>11</v>
      </c>
      <c r="AG535">
        <v>9</v>
      </c>
      <c r="AH535">
        <v>3</v>
      </c>
      <c r="AI535">
        <v>10</v>
      </c>
      <c r="AJ535">
        <v>5</v>
      </c>
      <c r="AK535">
        <v>7</v>
      </c>
      <c r="AL535">
        <v>20</v>
      </c>
      <c r="AM535">
        <v>13</v>
      </c>
      <c r="AN535">
        <v>12</v>
      </c>
      <c r="AO535">
        <v>18</v>
      </c>
      <c r="AT535">
        <f t="shared" si="45"/>
        <v>442</v>
      </c>
    </row>
    <row r="536" spans="1:46" x14ac:dyDescent="0.25">
      <c r="A536">
        <v>16</v>
      </c>
      <c r="B536" t="s">
        <v>376</v>
      </c>
      <c r="C536">
        <v>1.8</v>
      </c>
      <c r="D536">
        <v>1.1000000000000001</v>
      </c>
      <c r="E536" t="s">
        <v>364</v>
      </c>
      <c r="U536">
        <v>444</v>
      </c>
      <c r="V536">
        <v>6</v>
      </c>
      <c r="W536">
        <v>5</v>
      </c>
      <c r="X536">
        <v>14</v>
      </c>
      <c r="Y536">
        <v>18</v>
      </c>
      <c r="Z536">
        <v>4</v>
      </c>
      <c r="AA536">
        <v>13</v>
      </c>
      <c r="AB536">
        <v>15</v>
      </c>
      <c r="AC536">
        <v>16</v>
      </c>
      <c r="AD536">
        <v>1</v>
      </c>
      <c r="AE536">
        <v>2</v>
      </c>
      <c r="AF536">
        <v>10</v>
      </c>
      <c r="AG536">
        <v>12</v>
      </c>
      <c r="AH536">
        <v>3</v>
      </c>
      <c r="AI536">
        <v>7</v>
      </c>
      <c r="AJ536">
        <v>9</v>
      </c>
      <c r="AK536">
        <v>8</v>
      </c>
      <c r="AL536">
        <v>19</v>
      </c>
      <c r="AM536">
        <v>17</v>
      </c>
      <c r="AN536">
        <v>11</v>
      </c>
      <c r="AO536">
        <v>20</v>
      </c>
      <c r="AT536">
        <f t="shared" si="45"/>
        <v>443</v>
      </c>
    </row>
    <row r="537" spans="1:46" x14ac:dyDescent="0.25">
      <c r="A537">
        <v>16</v>
      </c>
      <c r="B537" t="s">
        <v>380</v>
      </c>
      <c r="C537">
        <v>1.1000000000000001</v>
      </c>
      <c r="D537">
        <v>0.3</v>
      </c>
      <c r="E537" t="s">
        <v>365</v>
      </c>
      <c r="U537">
        <v>445</v>
      </c>
      <c r="V537">
        <v>8</v>
      </c>
      <c r="W537">
        <v>4</v>
      </c>
      <c r="X537">
        <v>17</v>
      </c>
      <c r="Y537">
        <v>20</v>
      </c>
      <c r="Z537">
        <v>5</v>
      </c>
      <c r="AA537">
        <v>13</v>
      </c>
      <c r="AB537">
        <v>16</v>
      </c>
      <c r="AC537">
        <v>14</v>
      </c>
      <c r="AD537">
        <v>1</v>
      </c>
      <c r="AE537">
        <v>2</v>
      </c>
      <c r="AF537">
        <v>15</v>
      </c>
      <c r="AG537">
        <v>9</v>
      </c>
      <c r="AH537">
        <v>3</v>
      </c>
      <c r="AI537">
        <v>11</v>
      </c>
      <c r="AJ537">
        <v>6</v>
      </c>
      <c r="AK537">
        <v>7</v>
      </c>
      <c r="AL537">
        <v>19</v>
      </c>
      <c r="AM537">
        <v>12</v>
      </c>
      <c r="AN537">
        <v>10</v>
      </c>
      <c r="AO537">
        <v>18</v>
      </c>
      <c r="AT537">
        <f t="shared" si="45"/>
        <v>444</v>
      </c>
    </row>
    <row r="538" spans="1:46" x14ac:dyDescent="0.25">
      <c r="A538">
        <v>16</v>
      </c>
      <c r="B538" t="s">
        <v>374</v>
      </c>
      <c r="C538">
        <v>2</v>
      </c>
      <c r="D538">
        <v>1.5</v>
      </c>
      <c r="E538" t="s">
        <v>375</v>
      </c>
      <c r="U538">
        <v>446</v>
      </c>
      <c r="V538">
        <v>8</v>
      </c>
      <c r="W538">
        <v>4</v>
      </c>
      <c r="X538">
        <v>17</v>
      </c>
      <c r="Y538">
        <v>19</v>
      </c>
      <c r="Z538">
        <v>5</v>
      </c>
      <c r="AA538">
        <v>13</v>
      </c>
      <c r="AB538">
        <v>16</v>
      </c>
      <c r="AC538">
        <v>14</v>
      </c>
      <c r="AD538">
        <v>1</v>
      </c>
      <c r="AE538">
        <v>3</v>
      </c>
      <c r="AF538">
        <v>12</v>
      </c>
      <c r="AG538">
        <v>7</v>
      </c>
      <c r="AH538">
        <v>2</v>
      </c>
      <c r="AI538">
        <v>10</v>
      </c>
      <c r="AJ538">
        <v>6</v>
      </c>
      <c r="AK538">
        <v>9</v>
      </c>
      <c r="AL538">
        <v>20</v>
      </c>
      <c r="AM538">
        <v>15</v>
      </c>
      <c r="AN538">
        <v>11</v>
      </c>
      <c r="AO538">
        <v>18</v>
      </c>
      <c r="AT538">
        <f t="shared" si="45"/>
        <v>445</v>
      </c>
    </row>
    <row r="539" spans="1:46" x14ac:dyDescent="0.25">
      <c r="A539">
        <v>16</v>
      </c>
      <c r="B539" t="s">
        <v>366</v>
      </c>
      <c r="C539">
        <v>0.5</v>
      </c>
      <c r="D539">
        <v>2.5</v>
      </c>
      <c r="E539" t="s">
        <v>369</v>
      </c>
      <c r="U539">
        <v>447</v>
      </c>
      <c r="V539">
        <v>6</v>
      </c>
      <c r="W539">
        <v>5</v>
      </c>
      <c r="X539">
        <v>17</v>
      </c>
      <c r="Y539">
        <v>20</v>
      </c>
      <c r="Z539">
        <v>7</v>
      </c>
      <c r="AA539">
        <v>13</v>
      </c>
      <c r="AB539">
        <v>14</v>
      </c>
      <c r="AC539">
        <v>16</v>
      </c>
      <c r="AD539">
        <v>1</v>
      </c>
      <c r="AE539">
        <v>3</v>
      </c>
      <c r="AF539">
        <v>15</v>
      </c>
      <c r="AG539">
        <v>9</v>
      </c>
      <c r="AH539">
        <v>2</v>
      </c>
      <c r="AI539">
        <v>11</v>
      </c>
      <c r="AJ539">
        <v>8</v>
      </c>
      <c r="AK539">
        <v>4</v>
      </c>
      <c r="AL539">
        <v>19</v>
      </c>
      <c r="AM539">
        <v>10</v>
      </c>
      <c r="AN539">
        <v>12</v>
      </c>
      <c r="AO539">
        <v>18</v>
      </c>
      <c r="AT539">
        <f t="shared" si="45"/>
        <v>446</v>
      </c>
    </row>
    <row r="540" spans="1:46" x14ac:dyDescent="0.25">
      <c r="A540">
        <v>16</v>
      </c>
      <c r="B540" t="s">
        <v>381</v>
      </c>
      <c r="C540">
        <v>0.8</v>
      </c>
      <c r="D540">
        <v>3</v>
      </c>
      <c r="E540" t="s">
        <v>379</v>
      </c>
      <c r="U540">
        <v>448</v>
      </c>
      <c r="V540">
        <v>11</v>
      </c>
      <c r="W540">
        <v>4</v>
      </c>
      <c r="X540">
        <v>15</v>
      </c>
      <c r="Y540">
        <v>20</v>
      </c>
      <c r="Z540">
        <v>5</v>
      </c>
      <c r="AA540">
        <v>13</v>
      </c>
      <c r="AB540">
        <v>17</v>
      </c>
      <c r="AC540">
        <v>16</v>
      </c>
      <c r="AD540">
        <v>1</v>
      </c>
      <c r="AE540">
        <v>3</v>
      </c>
      <c r="AF540">
        <v>10</v>
      </c>
      <c r="AG540">
        <v>12</v>
      </c>
      <c r="AH540">
        <v>2</v>
      </c>
      <c r="AI540">
        <v>9</v>
      </c>
      <c r="AJ540">
        <v>8</v>
      </c>
      <c r="AK540">
        <v>6</v>
      </c>
      <c r="AL540">
        <v>18</v>
      </c>
      <c r="AM540">
        <v>14</v>
      </c>
      <c r="AN540">
        <v>7</v>
      </c>
      <c r="AO540">
        <v>19</v>
      </c>
      <c r="AT540">
        <f t="shared" si="45"/>
        <v>447</v>
      </c>
    </row>
    <row r="541" spans="1:46" x14ac:dyDescent="0.25">
      <c r="A541">
        <v>16</v>
      </c>
      <c r="B541" t="s">
        <v>363</v>
      </c>
      <c r="C541">
        <v>0.5</v>
      </c>
      <c r="D541">
        <v>0.6</v>
      </c>
      <c r="E541" t="s">
        <v>377</v>
      </c>
      <c r="U541">
        <v>449</v>
      </c>
      <c r="V541">
        <v>6</v>
      </c>
      <c r="W541">
        <v>5</v>
      </c>
      <c r="X541">
        <v>16</v>
      </c>
      <c r="Y541">
        <v>20</v>
      </c>
      <c r="Z541">
        <v>7</v>
      </c>
      <c r="AA541">
        <v>13</v>
      </c>
      <c r="AB541">
        <v>15</v>
      </c>
      <c r="AC541">
        <v>17</v>
      </c>
      <c r="AD541">
        <v>1</v>
      </c>
      <c r="AE541">
        <v>2</v>
      </c>
      <c r="AF541">
        <v>8</v>
      </c>
      <c r="AG541">
        <v>9</v>
      </c>
      <c r="AH541">
        <v>4</v>
      </c>
      <c r="AI541">
        <v>14</v>
      </c>
      <c r="AJ541">
        <v>3</v>
      </c>
      <c r="AK541">
        <v>10</v>
      </c>
      <c r="AL541">
        <v>19</v>
      </c>
      <c r="AM541">
        <v>11</v>
      </c>
      <c r="AN541">
        <v>12</v>
      </c>
      <c r="AO541">
        <v>18</v>
      </c>
      <c r="AT541">
        <f t="shared" si="45"/>
        <v>448</v>
      </c>
    </row>
    <row r="542" spans="1:46" x14ac:dyDescent="0.25">
      <c r="A542">
        <v>16</v>
      </c>
      <c r="B542" t="s">
        <v>372</v>
      </c>
      <c r="C542">
        <v>1.5</v>
      </c>
      <c r="D542">
        <v>1.6</v>
      </c>
      <c r="E542" t="s">
        <v>370</v>
      </c>
      <c r="U542">
        <v>450</v>
      </c>
      <c r="V542">
        <v>8</v>
      </c>
      <c r="W542">
        <v>5</v>
      </c>
      <c r="X542">
        <v>17</v>
      </c>
      <c r="Y542">
        <v>19</v>
      </c>
      <c r="Z542">
        <v>3</v>
      </c>
      <c r="AA542">
        <v>11</v>
      </c>
      <c r="AB542">
        <v>16</v>
      </c>
      <c r="AC542">
        <v>14</v>
      </c>
      <c r="AD542">
        <v>1</v>
      </c>
      <c r="AE542">
        <v>4</v>
      </c>
      <c r="AF542">
        <v>12</v>
      </c>
      <c r="AG542">
        <v>10</v>
      </c>
      <c r="AH542">
        <v>2</v>
      </c>
      <c r="AI542">
        <v>9</v>
      </c>
      <c r="AJ542">
        <v>7</v>
      </c>
      <c r="AK542">
        <v>6</v>
      </c>
      <c r="AL542">
        <v>20</v>
      </c>
      <c r="AM542">
        <v>15</v>
      </c>
      <c r="AN542">
        <v>13</v>
      </c>
      <c r="AO542">
        <v>18</v>
      </c>
      <c r="AT542">
        <f t="shared" ref="AT542:AT605" si="46">U541</f>
        <v>449</v>
      </c>
    </row>
    <row r="543" spans="1:46" x14ac:dyDescent="0.25">
      <c r="A543">
        <v>16</v>
      </c>
      <c r="B543" t="s">
        <v>362</v>
      </c>
      <c r="C543">
        <v>1.9</v>
      </c>
      <c r="D543">
        <v>1.3</v>
      </c>
      <c r="E543" t="s">
        <v>378</v>
      </c>
      <c r="U543">
        <v>451</v>
      </c>
      <c r="V543">
        <v>8</v>
      </c>
      <c r="W543">
        <v>4</v>
      </c>
      <c r="X543">
        <v>18</v>
      </c>
      <c r="Y543">
        <v>20</v>
      </c>
      <c r="Z543">
        <v>5</v>
      </c>
      <c r="AA543">
        <v>16</v>
      </c>
      <c r="AB543">
        <v>13</v>
      </c>
      <c r="AC543">
        <v>15</v>
      </c>
      <c r="AD543">
        <v>1</v>
      </c>
      <c r="AE543">
        <v>3</v>
      </c>
      <c r="AF543">
        <v>12</v>
      </c>
      <c r="AG543">
        <v>9</v>
      </c>
      <c r="AH543">
        <v>2</v>
      </c>
      <c r="AI543">
        <v>10</v>
      </c>
      <c r="AJ543">
        <v>6</v>
      </c>
      <c r="AK543">
        <v>7</v>
      </c>
      <c r="AL543">
        <v>17</v>
      </c>
      <c r="AM543">
        <v>14</v>
      </c>
      <c r="AN543">
        <v>11</v>
      </c>
      <c r="AO543">
        <v>19</v>
      </c>
      <c r="AT543">
        <f t="shared" si="46"/>
        <v>450</v>
      </c>
    </row>
    <row r="544" spans="1:46" x14ac:dyDescent="0.25">
      <c r="A544">
        <v>17</v>
      </c>
      <c r="B544" t="s">
        <v>379</v>
      </c>
      <c r="E544" t="s">
        <v>368</v>
      </c>
      <c r="U544">
        <v>452</v>
      </c>
      <c r="V544">
        <v>9</v>
      </c>
      <c r="W544">
        <v>4</v>
      </c>
      <c r="X544">
        <v>17</v>
      </c>
      <c r="Y544">
        <v>19</v>
      </c>
      <c r="Z544">
        <v>5</v>
      </c>
      <c r="AA544">
        <v>12</v>
      </c>
      <c r="AB544">
        <v>14</v>
      </c>
      <c r="AC544">
        <v>16</v>
      </c>
      <c r="AD544">
        <v>1</v>
      </c>
      <c r="AE544">
        <v>2</v>
      </c>
      <c r="AF544">
        <v>13</v>
      </c>
      <c r="AG544">
        <v>10</v>
      </c>
      <c r="AH544">
        <v>3</v>
      </c>
      <c r="AI544">
        <v>11</v>
      </c>
      <c r="AJ544">
        <v>6</v>
      </c>
      <c r="AK544">
        <v>7</v>
      </c>
      <c r="AL544">
        <v>20</v>
      </c>
      <c r="AM544">
        <v>15</v>
      </c>
      <c r="AN544">
        <v>8</v>
      </c>
      <c r="AO544">
        <v>18</v>
      </c>
      <c r="AT544">
        <f t="shared" si="46"/>
        <v>451</v>
      </c>
    </row>
    <row r="545" spans="1:46" x14ac:dyDescent="0.25">
      <c r="A545">
        <v>17</v>
      </c>
      <c r="B545" t="s">
        <v>365</v>
      </c>
      <c r="E545" t="s">
        <v>372</v>
      </c>
      <c r="U545">
        <v>453</v>
      </c>
      <c r="V545">
        <v>8</v>
      </c>
      <c r="W545">
        <v>5</v>
      </c>
      <c r="X545">
        <v>16</v>
      </c>
      <c r="Y545">
        <v>19</v>
      </c>
      <c r="Z545">
        <v>4</v>
      </c>
      <c r="AA545">
        <v>14</v>
      </c>
      <c r="AB545">
        <v>11</v>
      </c>
      <c r="AC545">
        <v>20</v>
      </c>
      <c r="AD545">
        <v>1</v>
      </c>
      <c r="AE545">
        <v>2</v>
      </c>
      <c r="AF545">
        <v>13</v>
      </c>
      <c r="AG545">
        <v>10</v>
      </c>
      <c r="AH545">
        <v>3</v>
      </c>
      <c r="AI545">
        <v>12</v>
      </c>
      <c r="AJ545">
        <v>6</v>
      </c>
      <c r="AK545">
        <v>7</v>
      </c>
      <c r="AL545">
        <v>17</v>
      </c>
      <c r="AM545">
        <v>15</v>
      </c>
      <c r="AN545">
        <v>9</v>
      </c>
      <c r="AO545">
        <v>18</v>
      </c>
      <c r="AT545">
        <f t="shared" si="46"/>
        <v>452</v>
      </c>
    </row>
    <row r="546" spans="1:46" x14ac:dyDescent="0.25">
      <c r="A546">
        <v>17</v>
      </c>
      <c r="B546" t="s">
        <v>375</v>
      </c>
      <c r="E546" t="s">
        <v>366</v>
      </c>
      <c r="U546">
        <v>454</v>
      </c>
      <c r="V546">
        <v>7</v>
      </c>
      <c r="W546">
        <v>6</v>
      </c>
      <c r="X546">
        <v>15</v>
      </c>
      <c r="Y546">
        <v>20</v>
      </c>
      <c r="Z546">
        <v>3</v>
      </c>
      <c r="AA546">
        <v>13</v>
      </c>
      <c r="AB546">
        <v>14</v>
      </c>
      <c r="AC546">
        <v>17</v>
      </c>
      <c r="AD546">
        <v>1</v>
      </c>
      <c r="AE546">
        <v>4</v>
      </c>
      <c r="AF546">
        <v>10</v>
      </c>
      <c r="AG546">
        <v>9</v>
      </c>
      <c r="AH546">
        <v>2</v>
      </c>
      <c r="AI546">
        <v>11</v>
      </c>
      <c r="AJ546">
        <v>5</v>
      </c>
      <c r="AK546">
        <v>8</v>
      </c>
      <c r="AL546">
        <v>19</v>
      </c>
      <c r="AM546">
        <v>16</v>
      </c>
      <c r="AN546">
        <v>12</v>
      </c>
      <c r="AO546">
        <v>18</v>
      </c>
      <c r="AT546">
        <f t="shared" si="46"/>
        <v>453</v>
      </c>
    </row>
    <row r="547" spans="1:46" x14ac:dyDescent="0.25">
      <c r="A547">
        <v>17</v>
      </c>
      <c r="B547" t="s">
        <v>378</v>
      </c>
      <c r="E547" t="s">
        <v>374</v>
      </c>
      <c r="U547">
        <v>455</v>
      </c>
      <c r="V547">
        <v>9</v>
      </c>
      <c r="W547">
        <v>6</v>
      </c>
      <c r="X547">
        <v>16</v>
      </c>
      <c r="Y547">
        <v>19</v>
      </c>
      <c r="Z547">
        <v>3</v>
      </c>
      <c r="AA547">
        <v>13</v>
      </c>
      <c r="AB547">
        <v>15</v>
      </c>
      <c r="AC547">
        <v>18</v>
      </c>
      <c r="AD547">
        <v>1</v>
      </c>
      <c r="AE547">
        <v>2</v>
      </c>
      <c r="AF547">
        <v>14</v>
      </c>
      <c r="AG547">
        <v>7</v>
      </c>
      <c r="AH547">
        <v>4</v>
      </c>
      <c r="AI547">
        <v>10</v>
      </c>
      <c r="AJ547">
        <v>8</v>
      </c>
      <c r="AK547">
        <v>5</v>
      </c>
      <c r="AL547">
        <v>20</v>
      </c>
      <c r="AM547">
        <v>12</v>
      </c>
      <c r="AN547">
        <v>11</v>
      </c>
      <c r="AO547">
        <v>17</v>
      </c>
      <c r="AT547">
        <f t="shared" si="46"/>
        <v>454</v>
      </c>
    </row>
    <row r="548" spans="1:46" x14ac:dyDescent="0.25">
      <c r="A548">
        <v>17</v>
      </c>
      <c r="B548" t="s">
        <v>367</v>
      </c>
      <c r="E548" t="s">
        <v>371</v>
      </c>
      <c r="U548">
        <v>456</v>
      </c>
      <c r="V548">
        <v>5</v>
      </c>
      <c r="W548">
        <v>4</v>
      </c>
      <c r="X548">
        <v>20</v>
      </c>
      <c r="Y548">
        <v>19</v>
      </c>
      <c r="Z548">
        <v>6</v>
      </c>
      <c r="AA548">
        <v>9</v>
      </c>
      <c r="AB548">
        <v>14</v>
      </c>
      <c r="AC548">
        <v>17</v>
      </c>
      <c r="AD548">
        <v>1</v>
      </c>
      <c r="AE548">
        <v>3</v>
      </c>
      <c r="AF548">
        <v>15</v>
      </c>
      <c r="AG548">
        <v>11</v>
      </c>
      <c r="AH548">
        <v>2</v>
      </c>
      <c r="AI548">
        <v>10</v>
      </c>
      <c r="AJ548">
        <v>7</v>
      </c>
      <c r="AK548">
        <v>8</v>
      </c>
      <c r="AL548">
        <v>18</v>
      </c>
      <c r="AM548">
        <v>13</v>
      </c>
      <c r="AN548">
        <v>12</v>
      </c>
      <c r="AO548">
        <v>16</v>
      </c>
      <c r="AT548">
        <f t="shared" si="46"/>
        <v>455</v>
      </c>
    </row>
    <row r="549" spans="1:46" x14ac:dyDescent="0.25">
      <c r="A549">
        <v>17</v>
      </c>
      <c r="B549" t="s">
        <v>380</v>
      </c>
      <c r="E549" t="s">
        <v>381</v>
      </c>
      <c r="U549">
        <v>457</v>
      </c>
      <c r="V549">
        <v>6</v>
      </c>
      <c r="W549">
        <v>2</v>
      </c>
      <c r="X549">
        <v>16</v>
      </c>
      <c r="Y549">
        <v>19</v>
      </c>
      <c r="Z549">
        <v>5</v>
      </c>
      <c r="AA549">
        <v>9</v>
      </c>
      <c r="AB549">
        <v>15</v>
      </c>
      <c r="AC549">
        <v>17</v>
      </c>
      <c r="AD549">
        <v>1</v>
      </c>
      <c r="AE549">
        <v>4</v>
      </c>
      <c r="AF549">
        <v>12</v>
      </c>
      <c r="AG549">
        <v>13</v>
      </c>
      <c r="AH549">
        <v>3</v>
      </c>
      <c r="AI549">
        <v>11</v>
      </c>
      <c r="AJ549">
        <v>8</v>
      </c>
      <c r="AK549">
        <v>7</v>
      </c>
      <c r="AL549">
        <v>20</v>
      </c>
      <c r="AM549">
        <v>14</v>
      </c>
      <c r="AN549">
        <v>10</v>
      </c>
      <c r="AO549">
        <v>18</v>
      </c>
      <c r="AT549">
        <f t="shared" si="46"/>
        <v>456</v>
      </c>
    </row>
    <row r="550" spans="1:46" x14ac:dyDescent="0.25">
      <c r="A550">
        <v>17</v>
      </c>
      <c r="B550" t="s">
        <v>363</v>
      </c>
      <c r="E550" t="s">
        <v>362</v>
      </c>
      <c r="U550">
        <v>458</v>
      </c>
      <c r="V550">
        <v>5</v>
      </c>
      <c r="W550">
        <v>4</v>
      </c>
      <c r="X550">
        <v>16</v>
      </c>
      <c r="Y550">
        <v>20</v>
      </c>
      <c r="Z550">
        <v>6</v>
      </c>
      <c r="AA550">
        <v>14</v>
      </c>
      <c r="AB550">
        <v>15</v>
      </c>
      <c r="AC550">
        <v>18</v>
      </c>
      <c r="AD550">
        <v>1</v>
      </c>
      <c r="AE550">
        <v>3</v>
      </c>
      <c r="AF550">
        <v>12</v>
      </c>
      <c r="AG550">
        <v>10</v>
      </c>
      <c r="AH550">
        <v>2</v>
      </c>
      <c r="AI550">
        <v>9</v>
      </c>
      <c r="AJ550">
        <v>7</v>
      </c>
      <c r="AK550">
        <v>8</v>
      </c>
      <c r="AL550">
        <v>19</v>
      </c>
      <c r="AM550">
        <v>11</v>
      </c>
      <c r="AN550">
        <v>13</v>
      </c>
      <c r="AO550">
        <v>17</v>
      </c>
      <c r="AT550">
        <f t="shared" si="46"/>
        <v>457</v>
      </c>
    </row>
    <row r="551" spans="1:46" x14ac:dyDescent="0.25">
      <c r="A551">
        <v>17</v>
      </c>
      <c r="B551" t="s">
        <v>370</v>
      </c>
      <c r="E551" t="s">
        <v>373</v>
      </c>
      <c r="U551">
        <v>459</v>
      </c>
      <c r="V551">
        <v>8</v>
      </c>
      <c r="W551">
        <v>5</v>
      </c>
      <c r="X551">
        <v>16</v>
      </c>
      <c r="Y551">
        <v>20</v>
      </c>
      <c r="Z551">
        <v>4</v>
      </c>
      <c r="AA551">
        <v>10</v>
      </c>
      <c r="AB551">
        <v>12</v>
      </c>
      <c r="AC551">
        <v>19</v>
      </c>
      <c r="AD551">
        <v>1</v>
      </c>
      <c r="AE551">
        <v>2</v>
      </c>
      <c r="AF551">
        <v>14</v>
      </c>
      <c r="AG551">
        <v>11</v>
      </c>
      <c r="AH551">
        <v>3</v>
      </c>
      <c r="AI551">
        <v>9</v>
      </c>
      <c r="AJ551">
        <v>6</v>
      </c>
      <c r="AK551">
        <v>7</v>
      </c>
      <c r="AL551">
        <v>17</v>
      </c>
      <c r="AM551">
        <v>15</v>
      </c>
      <c r="AN551">
        <v>13</v>
      </c>
      <c r="AO551">
        <v>18</v>
      </c>
      <c r="AT551">
        <f t="shared" si="46"/>
        <v>458</v>
      </c>
    </row>
    <row r="552" spans="1:46" x14ac:dyDescent="0.25">
      <c r="A552">
        <v>17</v>
      </c>
      <c r="B552" t="s">
        <v>369</v>
      </c>
      <c r="E552" t="s">
        <v>364</v>
      </c>
      <c r="U552">
        <v>460</v>
      </c>
      <c r="V552">
        <v>4</v>
      </c>
      <c r="W552">
        <v>5</v>
      </c>
      <c r="X552">
        <v>17</v>
      </c>
      <c r="Y552">
        <v>20</v>
      </c>
      <c r="Z552">
        <v>9</v>
      </c>
      <c r="AA552">
        <v>13</v>
      </c>
      <c r="AB552">
        <v>15</v>
      </c>
      <c r="AC552">
        <v>16</v>
      </c>
      <c r="AD552">
        <v>1</v>
      </c>
      <c r="AE552">
        <v>2</v>
      </c>
      <c r="AF552">
        <v>14</v>
      </c>
      <c r="AG552">
        <v>10</v>
      </c>
      <c r="AH552">
        <v>3</v>
      </c>
      <c r="AI552">
        <v>11</v>
      </c>
      <c r="AJ552">
        <v>6</v>
      </c>
      <c r="AK552">
        <v>7</v>
      </c>
      <c r="AL552">
        <v>19</v>
      </c>
      <c r="AM552">
        <v>8</v>
      </c>
      <c r="AN552">
        <v>12</v>
      </c>
      <c r="AO552">
        <v>18</v>
      </c>
      <c r="AT552">
        <f t="shared" si="46"/>
        <v>459</v>
      </c>
    </row>
    <row r="553" spans="1:46" x14ac:dyDescent="0.25">
      <c r="A553">
        <v>17</v>
      </c>
      <c r="B553" t="s">
        <v>377</v>
      </c>
      <c r="E553" t="s">
        <v>376</v>
      </c>
      <c r="U553">
        <v>461</v>
      </c>
      <c r="V553">
        <v>6</v>
      </c>
      <c r="W553">
        <v>3</v>
      </c>
      <c r="X553">
        <v>17</v>
      </c>
      <c r="Y553">
        <v>18</v>
      </c>
      <c r="Z553">
        <v>5</v>
      </c>
      <c r="AA553">
        <v>13</v>
      </c>
      <c r="AB553">
        <v>15</v>
      </c>
      <c r="AC553">
        <v>16</v>
      </c>
      <c r="AD553">
        <v>1</v>
      </c>
      <c r="AE553">
        <v>4</v>
      </c>
      <c r="AF553">
        <v>12</v>
      </c>
      <c r="AG553">
        <v>10</v>
      </c>
      <c r="AH553">
        <v>2</v>
      </c>
      <c r="AI553">
        <v>9</v>
      </c>
      <c r="AJ553">
        <v>7</v>
      </c>
      <c r="AK553">
        <v>8</v>
      </c>
      <c r="AL553">
        <v>20</v>
      </c>
      <c r="AM553">
        <v>14</v>
      </c>
      <c r="AN553">
        <v>11</v>
      </c>
      <c r="AO553">
        <v>19</v>
      </c>
      <c r="AT553">
        <f t="shared" si="46"/>
        <v>460</v>
      </c>
    </row>
    <row r="554" spans="1:46" x14ac:dyDescent="0.25">
      <c r="A554">
        <v>18</v>
      </c>
      <c r="B554" t="s">
        <v>376</v>
      </c>
      <c r="E554" t="s">
        <v>375</v>
      </c>
      <c r="U554">
        <v>462</v>
      </c>
      <c r="V554">
        <v>10</v>
      </c>
      <c r="W554">
        <v>3</v>
      </c>
      <c r="X554">
        <v>16</v>
      </c>
      <c r="Y554">
        <v>19</v>
      </c>
      <c r="Z554">
        <v>5</v>
      </c>
      <c r="AA554">
        <v>14</v>
      </c>
      <c r="AB554">
        <v>15</v>
      </c>
      <c r="AC554">
        <v>18</v>
      </c>
      <c r="AD554">
        <v>1</v>
      </c>
      <c r="AE554">
        <v>2</v>
      </c>
      <c r="AF554">
        <v>13</v>
      </c>
      <c r="AG554">
        <v>8</v>
      </c>
      <c r="AH554">
        <v>4</v>
      </c>
      <c r="AI554">
        <v>11</v>
      </c>
      <c r="AJ554">
        <v>6</v>
      </c>
      <c r="AK554">
        <v>7</v>
      </c>
      <c r="AL554">
        <v>20</v>
      </c>
      <c r="AM554">
        <v>12</v>
      </c>
      <c r="AN554">
        <v>9</v>
      </c>
      <c r="AO554">
        <v>17</v>
      </c>
      <c r="AT554">
        <f t="shared" si="46"/>
        <v>461</v>
      </c>
    </row>
    <row r="555" spans="1:46" x14ac:dyDescent="0.25">
      <c r="A555">
        <v>18</v>
      </c>
      <c r="B555" t="s">
        <v>366</v>
      </c>
      <c r="E555" t="s">
        <v>380</v>
      </c>
      <c r="U555">
        <v>463</v>
      </c>
      <c r="V555">
        <v>7</v>
      </c>
      <c r="W555">
        <v>5</v>
      </c>
      <c r="X555">
        <v>17</v>
      </c>
      <c r="Y555">
        <v>19</v>
      </c>
      <c r="Z555">
        <v>6</v>
      </c>
      <c r="AA555">
        <v>12</v>
      </c>
      <c r="AB555">
        <v>15</v>
      </c>
      <c r="AC555">
        <v>16</v>
      </c>
      <c r="AD555">
        <v>1</v>
      </c>
      <c r="AE555">
        <v>2</v>
      </c>
      <c r="AF555">
        <v>14</v>
      </c>
      <c r="AG555">
        <v>13</v>
      </c>
      <c r="AH555">
        <v>4</v>
      </c>
      <c r="AI555">
        <v>9</v>
      </c>
      <c r="AJ555">
        <v>8</v>
      </c>
      <c r="AK555">
        <v>3</v>
      </c>
      <c r="AL555">
        <v>20</v>
      </c>
      <c r="AM555">
        <v>10</v>
      </c>
      <c r="AN555">
        <v>11</v>
      </c>
      <c r="AO555">
        <v>18</v>
      </c>
      <c r="AT555">
        <f t="shared" si="46"/>
        <v>462</v>
      </c>
    </row>
    <row r="556" spans="1:46" x14ac:dyDescent="0.25">
      <c r="A556">
        <v>18</v>
      </c>
      <c r="B556" t="s">
        <v>372</v>
      </c>
      <c r="E556" t="s">
        <v>367</v>
      </c>
      <c r="U556">
        <v>464</v>
      </c>
      <c r="V556">
        <v>5</v>
      </c>
      <c r="W556">
        <v>6</v>
      </c>
      <c r="X556">
        <v>17</v>
      </c>
      <c r="Y556">
        <v>20</v>
      </c>
      <c r="Z556">
        <v>7</v>
      </c>
      <c r="AA556">
        <v>11</v>
      </c>
      <c r="AB556">
        <v>14</v>
      </c>
      <c r="AC556">
        <v>16</v>
      </c>
      <c r="AD556">
        <v>1</v>
      </c>
      <c r="AE556">
        <v>2</v>
      </c>
      <c r="AF556">
        <v>9</v>
      </c>
      <c r="AG556">
        <v>12</v>
      </c>
      <c r="AH556">
        <v>3</v>
      </c>
      <c r="AI556">
        <v>10</v>
      </c>
      <c r="AJ556">
        <v>4</v>
      </c>
      <c r="AK556">
        <v>8</v>
      </c>
      <c r="AL556">
        <v>19</v>
      </c>
      <c r="AM556">
        <v>15</v>
      </c>
      <c r="AN556">
        <v>13</v>
      </c>
      <c r="AO556">
        <v>18</v>
      </c>
      <c r="AT556">
        <f t="shared" si="46"/>
        <v>463</v>
      </c>
    </row>
    <row r="557" spans="1:46" x14ac:dyDescent="0.25">
      <c r="A557">
        <v>18</v>
      </c>
      <c r="B557" t="s">
        <v>368</v>
      </c>
      <c r="E557" t="s">
        <v>370</v>
      </c>
      <c r="U557">
        <v>465</v>
      </c>
      <c r="V557">
        <v>8</v>
      </c>
      <c r="W557">
        <v>5</v>
      </c>
      <c r="X557">
        <v>16</v>
      </c>
      <c r="Y557">
        <v>20</v>
      </c>
      <c r="Z557">
        <v>4</v>
      </c>
      <c r="AA557">
        <v>7</v>
      </c>
      <c r="AB557">
        <v>14</v>
      </c>
      <c r="AC557">
        <v>18</v>
      </c>
      <c r="AD557">
        <v>1</v>
      </c>
      <c r="AE557">
        <v>3</v>
      </c>
      <c r="AF557">
        <v>9</v>
      </c>
      <c r="AG557">
        <v>12</v>
      </c>
      <c r="AH557">
        <v>2</v>
      </c>
      <c r="AI557">
        <v>11</v>
      </c>
      <c r="AJ557">
        <v>10</v>
      </c>
      <c r="AK557">
        <v>6</v>
      </c>
      <c r="AL557">
        <v>19</v>
      </c>
      <c r="AM557">
        <v>15</v>
      </c>
      <c r="AN557">
        <v>13</v>
      </c>
      <c r="AO557">
        <v>17</v>
      </c>
      <c r="AT557">
        <f t="shared" si="46"/>
        <v>464</v>
      </c>
    </row>
    <row r="558" spans="1:46" x14ac:dyDescent="0.25">
      <c r="A558">
        <v>18</v>
      </c>
      <c r="B558" t="s">
        <v>362</v>
      </c>
      <c r="E558" t="s">
        <v>373</v>
      </c>
      <c r="U558">
        <v>466</v>
      </c>
      <c r="V558">
        <v>7</v>
      </c>
      <c r="W558">
        <v>5</v>
      </c>
      <c r="X558">
        <v>16</v>
      </c>
      <c r="Y558">
        <v>19</v>
      </c>
      <c r="Z558">
        <v>4</v>
      </c>
      <c r="AA558">
        <v>15</v>
      </c>
      <c r="AB558">
        <v>13</v>
      </c>
      <c r="AC558">
        <v>18</v>
      </c>
      <c r="AD558">
        <v>1</v>
      </c>
      <c r="AE558">
        <v>3</v>
      </c>
      <c r="AF558">
        <v>11</v>
      </c>
      <c r="AG558">
        <v>9</v>
      </c>
      <c r="AH558">
        <v>2</v>
      </c>
      <c r="AI558">
        <v>10</v>
      </c>
      <c r="AJ558">
        <v>6</v>
      </c>
      <c r="AK558">
        <v>8</v>
      </c>
      <c r="AL558">
        <v>20</v>
      </c>
      <c r="AM558">
        <v>12</v>
      </c>
      <c r="AN558">
        <v>14</v>
      </c>
      <c r="AO558">
        <v>17</v>
      </c>
      <c r="AT558">
        <f t="shared" si="46"/>
        <v>465</v>
      </c>
    </row>
    <row r="559" spans="1:46" x14ac:dyDescent="0.25">
      <c r="A559">
        <v>18</v>
      </c>
      <c r="B559" t="s">
        <v>381</v>
      </c>
      <c r="E559" t="s">
        <v>363</v>
      </c>
      <c r="U559">
        <v>467</v>
      </c>
      <c r="V559">
        <v>9</v>
      </c>
      <c r="W559">
        <v>4</v>
      </c>
      <c r="X559">
        <v>18</v>
      </c>
      <c r="Y559">
        <v>19</v>
      </c>
      <c r="Z559">
        <v>5</v>
      </c>
      <c r="AA559">
        <v>13</v>
      </c>
      <c r="AB559">
        <v>14</v>
      </c>
      <c r="AC559">
        <v>15</v>
      </c>
      <c r="AD559">
        <v>1</v>
      </c>
      <c r="AE559">
        <v>2</v>
      </c>
      <c r="AF559">
        <v>10</v>
      </c>
      <c r="AG559">
        <v>11</v>
      </c>
      <c r="AH559">
        <v>3</v>
      </c>
      <c r="AI559">
        <v>7</v>
      </c>
      <c r="AJ559">
        <v>6</v>
      </c>
      <c r="AK559">
        <v>8</v>
      </c>
      <c r="AL559">
        <v>20</v>
      </c>
      <c r="AM559">
        <v>17</v>
      </c>
      <c r="AN559">
        <v>12</v>
      </c>
      <c r="AO559">
        <v>16</v>
      </c>
      <c r="AT559">
        <f t="shared" si="46"/>
        <v>466</v>
      </c>
    </row>
    <row r="560" spans="1:46" x14ac:dyDescent="0.25">
      <c r="A560">
        <v>18</v>
      </c>
      <c r="B560" t="s">
        <v>364</v>
      </c>
      <c r="E560" t="s">
        <v>365</v>
      </c>
      <c r="U560">
        <v>468</v>
      </c>
      <c r="V560">
        <v>5</v>
      </c>
      <c r="W560">
        <v>2</v>
      </c>
      <c r="X560">
        <v>17</v>
      </c>
      <c r="Y560">
        <v>20</v>
      </c>
      <c r="Z560">
        <v>9</v>
      </c>
      <c r="AA560">
        <v>12</v>
      </c>
      <c r="AB560">
        <v>15</v>
      </c>
      <c r="AC560">
        <v>16</v>
      </c>
      <c r="AD560">
        <v>1</v>
      </c>
      <c r="AE560">
        <v>4</v>
      </c>
      <c r="AF560">
        <v>14</v>
      </c>
      <c r="AG560">
        <v>10</v>
      </c>
      <c r="AH560">
        <v>3</v>
      </c>
      <c r="AI560">
        <v>8</v>
      </c>
      <c r="AJ560">
        <v>6</v>
      </c>
      <c r="AK560">
        <v>11</v>
      </c>
      <c r="AL560">
        <v>19</v>
      </c>
      <c r="AM560">
        <v>13</v>
      </c>
      <c r="AN560">
        <v>7</v>
      </c>
      <c r="AO560">
        <v>18</v>
      </c>
      <c r="AT560">
        <f t="shared" si="46"/>
        <v>467</v>
      </c>
    </row>
    <row r="561" spans="1:46" x14ac:dyDescent="0.25">
      <c r="A561">
        <v>18</v>
      </c>
      <c r="B561" t="s">
        <v>374</v>
      </c>
      <c r="E561" t="s">
        <v>379</v>
      </c>
      <c r="U561">
        <v>469</v>
      </c>
      <c r="V561">
        <v>8</v>
      </c>
      <c r="W561">
        <v>6</v>
      </c>
      <c r="X561">
        <v>16</v>
      </c>
      <c r="Y561">
        <v>20</v>
      </c>
      <c r="Z561">
        <v>5</v>
      </c>
      <c r="AA561">
        <v>14</v>
      </c>
      <c r="AB561">
        <v>15</v>
      </c>
      <c r="AC561">
        <v>17</v>
      </c>
      <c r="AD561">
        <v>1</v>
      </c>
      <c r="AE561">
        <v>4</v>
      </c>
      <c r="AF561">
        <v>12</v>
      </c>
      <c r="AG561">
        <v>9</v>
      </c>
      <c r="AH561">
        <v>3</v>
      </c>
      <c r="AI561">
        <v>13</v>
      </c>
      <c r="AJ561">
        <v>2</v>
      </c>
      <c r="AK561">
        <v>7</v>
      </c>
      <c r="AL561">
        <v>19</v>
      </c>
      <c r="AM561">
        <v>10</v>
      </c>
      <c r="AN561">
        <v>11</v>
      </c>
      <c r="AO561">
        <v>18</v>
      </c>
      <c r="AT561">
        <f t="shared" si="46"/>
        <v>468</v>
      </c>
    </row>
    <row r="562" spans="1:46" x14ac:dyDescent="0.25">
      <c r="A562">
        <v>18</v>
      </c>
      <c r="B562" t="s">
        <v>369</v>
      </c>
      <c r="E562" t="s">
        <v>378</v>
      </c>
      <c r="U562">
        <v>470</v>
      </c>
      <c r="V562">
        <v>3</v>
      </c>
      <c r="W562">
        <v>4</v>
      </c>
      <c r="X562">
        <v>17</v>
      </c>
      <c r="Y562">
        <v>19</v>
      </c>
      <c r="Z562">
        <v>6</v>
      </c>
      <c r="AA562">
        <v>9</v>
      </c>
      <c r="AB562">
        <v>14</v>
      </c>
      <c r="AC562">
        <v>15</v>
      </c>
      <c r="AD562">
        <v>1</v>
      </c>
      <c r="AE562">
        <v>2</v>
      </c>
      <c r="AF562">
        <v>12</v>
      </c>
      <c r="AG562">
        <v>11</v>
      </c>
      <c r="AH562">
        <v>5</v>
      </c>
      <c r="AI562">
        <v>10</v>
      </c>
      <c r="AJ562">
        <v>8</v>
      </c>
      <c r="AK562">
        <v>7</v>
      </c>
      <c r="AL562">
        <v>20</v>
      </c>
      <c r="AM562">
        <v>18</v>
      </c>
      <c r="AN562">
        <v>13</v>
      </c>
      <c r="AO562">
        <v>16</v>
      </c>
      <c r="AT562">
        <f t="shared" si="46"/>
        <v>469</v>
      </c>
    </row>
    <row r="563" spans="1:46" x14ac:dyDescent="0.25">
      <c r="A563">
        <v>18</v>
      </c>
      <c r="B563" t="s">
        <v>371</v>
      </c>
      <c r="E563" t="s">
        <v>377</v>
      </c>
      <c r="U563">
        <v>471</v>
      </c>
      <c r="V563">
        <v>7</v>
      </c>
      <c r="W563">
        <v>2</v>
      </c>
      <c r="X563">
        <v>17</v>
      </c>
      <c r="Y563">
        <v>20</v>
      </c>
      <c r="Z563">
        <v>4</v>
      </c>
      <c r="AA563">
        <v>13</v>
      </c>
      <c r="AB563">
        <v>14</v>
      </c>
      <c r="AC563">
        <v>16</v>
      </c>
      <c r="AD563">
        <v>1</v>
      </c>
      <c r="AE563">
        <v>5</v>
      </c>
      <c r="AF563">
        <v>12</v>
      </c>
      <c r="AG563">
        <v>10</v>
      </c>
      <c r="AH563">
        <v>3</v>
      </c>
      <c r="AI563">
        <v>8</v>
      </c>
      <c r="AJ563">
        <v>6</v>
      </c>
      <c r="AK563">
        <v>9</v>
      </c>
      <c r="AL563">
        <v>19</v>
      </c>
      <c r="AM563">
        <v>15</v>
      </c>
      <c r="AN563">
        <v>11</v>
      </c>
      <c r="AO563">
        <v>18</v>
      </c>
      <c r="AT563">
        <f t="shared" si="46"/>
        <v>470</v>
      </c>
    </row>
    <row r="564" spans="1:46" x14ac:dyDescent="0.25">
      <c r="A564">
        <v>19</v>
      </c>
      <c r="B564" t="s">
        <v>363</v>
      </c>
      <c r="E564" t="s">
        <v>368</v>
      </c>
      <c r="U564">
        <v>472</v>
      </c>
      <c r="V564">
        <v>6</v>
      </c>
      <c r="W564">
        <v>3</v>
      </c>
      <c r="X564">
        <v>18</v>
      </c>
      <c r="Y564">
        <v>20</v>
      </c>
      <c r="Z564">
        <v>4</v>
      </c>
      <c r="AA564">
        <v>10</v>
      </c>
      <c r="AB564">
        <v>17</v>
      </c>
      <c r="AC564">
        <v>15</v>
      </c>
      <c r="AD564">
        <v>1</v>
      </c>
      <c r="AE564">
        <v>2</v>
      </c>
      <c r="AF564">
        <v>14</v>
      </c>
      <c r="AG564">
        <v>9</v>
      </c>
      <c r="AH564">
        <v>5</v>
      </c>
      <c r="AI564">
        <v>11</v>
      </c>
      <c r="AJ564">
        <v>7</v>
      </c>
      <c r="AK564">
        <v>8</v>
      </c>
      <c r="AL564">
        <v>19</v>
      </c>
      <c r="AM564">
        <v>12</v>
      </c>
      <c r="AN564">
        <v>13</v>
      </c>
      <c r="AO564">
        <v>16</v>
      </c>
      <c r="AT564">
        <f t="shared" si="46"/>
        <v>471</v>
      </c>
    </row>
    <row r="565" spans="1:46" x14ac:dyDescent="0.25">
      <c r="A565">
        <v>19</v>
      </c>
      <c r="B565" t="s">
        <v>370</v>
      </c>
      <c r="E565" t="s">
        <v>369</v>
      </c>
      <c r="U565">
        <v>473</v>
      </c>
      <c r="V565">
        <v>7</v>
      </c>
      <c r="W565">
        <v>4</v>
      </c>
      <c r="X565">
        <v>17</v>
      </c>
      <c r="Y565">
        <v>19</v>
      </c>
      <c r="Z565">
        <v>3</v>
      </c>
      <c r="AA565">
        <v>11</v>
      </c>
      <c r="AB565">
        <v>13</v>
      </c>
      <c r="AC565">
        <v>12</v>
      </c>
      <c r="AD565">
        <v>1</v>
      </c>
      <c r="AE565">
        <v>2</v>
      </c>
      <c r="AF565">
        <v>14</v>
      </c>
      <c r="AG565">
        <v>9</v>
      </c>
      <c r="AH565">
        <v>5</v>
      </c>
      <c r="AI565">
        <v>8</v>
      </c>
      <c r="AJ565">
        <v>10</v>
      </c>
      <c r="AK565">
        <v>6</v>
      </c>
      <c r="AL565">
        <v>20</v>
      </c>
      <c r="AM565">
        <v>16</v>
      </c>
      <c r="AN565">
        <v>15</v>
      </c>
      <c r="AO565">
        <v>18</v>
      </c>
      <c r="AT565">
        <f t="shared" si="46"/>
        <v>472</v>
      </c>
    </row>
    <row r="566" spans="1:46" x14ac:dyDescent="0.25">
      <c r="A566">
        <v>19</v>
      </c>
      <c r="B566" t="s">
        <v>367</v>
      </c>
      <c r="E566" t="s">
        <v>375</v>
      </c>
      <c r="U566">
        <v>474</v>
      </c>
      <c r="V566">
        <v>8</v>
      </c>
      <c r="W566">
        <v>3</v>
      </c>
      <c r="X566">
        <v>17</v>
      </c>
      <c r="Y566">
        <v>20</v>
      </c>
      <c r="Z566">
        <v>5</v>
      </c>
      <c r="AA566">
        <v>13</v>
      </c>
      <c r="AB566">
        <v>15</v>
      </c>
      <c r="AC566">
        <v>18</v>
      </c>
      <c r="AD566">
        <v>1</v>
      </c>
      <c r="AE566">
        <v>2</v>
      </c>
      <c r="AF566">
        <v>9</v>
      </c>
      <c r="AG566">
        <v>11</v>
      </c>
      <c r="AH566">
        <v>4</v>
      </c>
      <c r="AI566">
        <v>10</v>
      </c>
      <c r="AJ566">
        <v>6</v>
      </c>
      <c r="AK566">
        <v>7</v>
      </c>
      <c r="AL566">
        <v>19</v>
      </c>
      <c r="AM566">
        <v>14</v>
      </c>
      <c r="AN566">
        <v>12</v>
      </c>
      <c r="AO566">
        <v>16</v>
      </c>
      <c r="AT566">
        <f t="shared" si="46"/>
        <v>473</v>
      </c>
    </row>
    <row r="567" spans="1:46" x14ac:dyDescent="0.25">
      <c r="A567">
        <v>19</v>
      </c>
      <c r="B567" t="s">
        <v>373</v>
      </c>
      <c r="E567" t="s">
        <v>364</v>
      </c>
      <c r="U567">
        <v>475</v>
      </c>
      <c r="V567">
        <v>5</v>
      </c>
      <c r="W567">
        <v>4</v>
      </c>
      <c r="X567">
        <v>18</v>
      </c>
      <c r="Y567">
        <v>19</v>
      </c>
      <c r="Z567">
        <v>6</v>
      </c>
      <c r="AA567">
        <v>12</v>
      </c>
      <c r="AB567">
        <v>15</v>
      </c>
      <c r="AC567">
        <v>16</v>
      </c>
      <c r="AD567">
        <v>1</v>
      </c>
      <c r="AE567">
        <v>2</v>
      </c>
      <c r="AF567">
        <v>13</v>
      </c>
      <c r="AG567">
        <v>11</v>
      </c>
      <c r="AH567">
        <v>3</v>
      </c>
      <c r="AI567">
        <v>10</v>
      </c>
      <c r="AJ567">
        <v>8</v>
      </c>
      <c r="AK567">
        <v>7</v>
      </c>
      <c r="AL567">
        <v>20</v>
      </c>
      <c r="AM567">
        <v>14</v>
      </c>
      <c r="AN567">
        <v>9</v>
      </c>
      <c r="AO567">
        <v>17</v>
      </c>
      <c r="AT567">
        <f t="shared" si="46"/>
        <v>474</v>
      </c>
    </row>
    <row r="568" spans="1:46" x14ac:dyDescent="0.25">
      <c r="A568">
        <v>19</v>
      </c>
      <c r="B568" t="s">
        <v>379</v>
      </c>
      <c r="E568" t="s">
        <v>366</v>
      </c>
      <c r="U568">
        <v>476</v>
      </c>
      <c r="V568">
        <v>5</v>
      </c>
      <c r="W568">
        <v>6</v>
      </c>
      <c r="X568">
        <v>15</v>
      </c>
      <c r="Y568">
        <v>20</v>
      </c>
      <c r="Z568">
        <v>4</v>
      </c>
      <c r="AA568">
        <v>18</v>
      </c>
      <c r="AB568">
        <v>16</v>
      </c>
      <c r="AC568">
        <v>13</v>
      </c>
      <c r="AD568">
        <v>1</v>
      </c>
      <c r="AE568">
        <v>2</v>
      </c>
      <c r="AF568">
        <v>10</v>
      </c>
      <c r="AG568">
        <v>12</v>
      </c>
      <c r="AH568">
        <v>3</v>
      </c>
      <c r="AI568">
        <v>11</v>
      </c>
      <c r="AJ568">
        <v>7</v>
      </c>
      <c r="AK568">
        <v>8</v>
      </c>
      <c r="AL568">
        <v>19</v>
      </c>
      <c r="AM568">
        <v>14</v>
      </c>
      <c r="AN568">
        <v>9</v>
      </c>
      <c r="AO568">
        <v>17</v>
      </c>
      <c r="AT568">
        <f t="shared" si="46"/>
        <v>475</v>
      </c>
    </row>
    <row r="569" spans="1:46" x14ac:dyDescent="0.25">
      <c r="A569">
        <v>19</v>
      </c>
      <c r="B569" t="s">
        <v>365</v>
      </c>
      <c r="E569" t="s">
        <v>374</v>
      </c>
      <c r="U569">
        <v>477</v>
      </c>
      <c r="V569">
        <v>8</v>
      </c>
      <c r="W569">
        <v>7</v>
      </c>
      <c r="X569">
        <v>17</v>
      </c>
      <c r="Y569">
        <v>20</v>
      </c>
      <c r="Z569">
        <v>4</v>
      </c>
      <c r="AA569">
        <v>11</v>
      </c>
      <c r="AB569">
        <v>12</v>
      </c>
      <c r="AC569">
        <v>16</v>
      </c>
      <c r="AD569">
        <v>1</v>
      </c>
      <c r="AE569">
        <v>3</v>
      </c>
      <c r="AF569">
        <v>15</v>
      </c>
      <c r="AG569">
        <v>13</v>
      </c>
      <c r="AH569">
        <v>2</v>
      </c>
      <c r="AI569">
        <v>10</v>
      </c>
      <c r="AJ569">
        <v>6</v>
      </c>
      <c r="AK569">
        <v>5</v>
      </c>
      <c r="AL569">
        <v>19</v>
      </c>
      <c r="AM569">
        <v>14</v>
      </c>
      <c r="AN569">
        <v>9</v>
      </c>
      <c r="AO569">
        <v>18</v>
      </c>
      <c r="AT569">
        <f t="shared" si="46"/>
        <v>476</v>
      </c>
    </row>
    <row r="570" spans="1:46" x14ac:dyDescent="0.25">
      <c r="A570">
        <v>19</v>
      </c>
      <c r="B570" t="s">
        <v>381</v>
      </c>
      <c r="E570" t="s">
        <v>372</v>
      </c>
      <c r="U570">
        <v>478</v>
      </c>
      <c r="V570">
        <v>8</v>
      </c>
      <c r="W570">
        <v>4</v>
      </c>
      <c r="X570">
        <v>13</v>
      </c>
      <c r="Y570">
        <v>19</v>
      </c>
      <c r="Z570">
        <v>5</v>
      </c>
      <c r="AA570">
        <v>9</v>
      </c>
      <c r="AB570">
        <v>16</v>
      </c>
      <c r="AC570">
        <v>17</v>
      </c>
      <c r="AD570">
        <v>1</v>
      </c>
      <c r="AE570">
        <v>3</v>
      </c>
      <c r="AF570">
        <v>14</v>
      </c>
      <c r="AG570">
        <v>12</v>
      </c>
      <c r="AH570">
        <v>2</v>
      </c>
      <c r="AI570">
        <v>10</v>
      </c>
      <c r="AJ570">
        <v>7</v>
      </c>
      <c r="AK570">
        <v>6</v>
      </c>
      <c r="AL570">
        <v>20</v>
      </c>
      <c r="AM570">
        <v>15</v>
      </c>
      <c r="AN570">
        <v>11</v>
      </c>
      <c r="AO570">
        <v>18</v>
      </c>
      <c r="AT570">
        <f t="shared" si="46"/>
        <v>477</v>
      </c>
    </row>
    <row r="571" spans="1:46" x14ac:dyDescent="0.25">
      <c r="A571">
        <v>19</v>
      </c>
      <c r="B571" t="s">
        <v>380</v>
      </c>
      <c r="E571" t="s">
        <v>376</v>
      </c>
      <c r="U571">
        <v>479</v>
      </c>
      <c r="V571">
        <v>9</v>
      </c>
      <c r="W571">
        <v>5</v>
      </c>
      <c r="X571">
        <v>14</v>
      </c>
      <c r="Y571">
        <v>20</v>
      </c>
      <c r="Z571">
        <v>7</v>
      </c>
      <c r="AA571">
        <v>13</v>
      </c>
      <c r="AB571">
        <v>15</v>
      </c>
      <c r="AC571">
        <v>19</v>
      </c>
      <c r="AD571">
        <v>1</v>
      </c>
      <c r="AE571">
        <v>2</v>
      </c>
      <c r="AF571">
        <v>12</v>
      </c>
      <c r="AG571">
        <v>10</v>
      </c>
      <c r="AH571">
        <v>4</v>
      </c>
      <c r="AI571">
        <v>8</v>
      </c>
      <c r="AJ571">
        <v>3</v>
      </c>
      <c r="AK571">
        <v>6</v>
      </c>
      <c r="AL571">
        <v>18</v>
      </c>
      <c r="AM571">
        <v>17</v>
      </c>
      <c r="AN571">
        <v>11</v>
      </c>
      <c r="AO571">
        <v>16</v>
      </c>
      <c r="AT571">
        <f t="shared" si="46"/>
        <v>478</v>
      </c>
    </row>
    <row r="572" spans="1:46" x14ac:dyDescent="0.25">
      <c r="A572">
        <v>19</v>
      </c>
      <c r="B572" t="s">
        <v>378</v>
      </c>
      <c r="E572" t="s">
        <v>371</v>
      </c>
      <c r="U572">
        <v>480</v>
      </c>
      <c r="V572">
        <v>8</v>
      </c>
      <c r="W572">
        <v>4</v>
      </c>
      <c r="X572">
        <v>16</v>
      </c>
      <c r="Y572">
        <v>20</v>
      </c>
      <c r="Z572">
        <v>5</v>
      </c>
      <c r="AA572">
        <v>13</v>
      </c>
      <c r="AB572">
        <v>14</v>
      </c>
      <c r="AC572">
        <v>17</v>
      </c>
      <c r="AD572">
        <v>1</v>
      </c>
      <c r="AE572">
        <v>3</v>
      </c>
      <c r="AF572">
        <v>9</v>
      </c>
      <c r="AG572">
        <v>12</v>
      </c>
      <c r="AH572">
        <v>2</v>
      </c>
      <c r="AI572">
        <v>11</v>
      </c>
      <c r="AJ572">
        <v>7</v>
      </c>
      <c r="AK572">
        <v>6</v>
      </c>
      <c r="AL572">
        <v>19</v>
      </c>
      <c r="AM572">
        <v>15</v>
      </c>
      <c r="AN572">
        <v>10</v>
      </c>
      <c r="AO572">
        <v>18</v>
      </c>
      <c r="AT572">
        <f t="shared" si="46"/>
        <v>479</v>
      </c>
    </row>
    <row r="573" spans="1:46" x14ac:dyDescent="0.25">
      <c r="A573">
        <v>19</v>
      </c>
      <c r="B573" t="s">
        <v>377</v>
      </c>
      <c r="E573" t="s">
        <v>362</v>
      </c>
      <c r="U573">
        <v>481</v>
      </c>
      <c r="V573">
        <v>6</v>
      </c>
      <c r="W573">
        <v>5</v>
      </c>
      <c r="X573">
        <v>17</v>
      </c>
      <c r="Y573">
        <v>19</v>
      </c>
      <c r="Z573">
        <v>4</v>
      </c>
      <c r="AA573">
        <v>15</v>
      </c>
      <c r="AB573">
        <v>13</v>
      </c>
      <c r="AC573">
        <v>14</v>
      </c>
      <c r="AD573">
        <v>1</v>
      </c>
      <c r="AE573">
        <v>2</v>
      </c>
      <c r="AF573">
        <v>12</v>
      </c>
      <c r="AG573">
        <v>9</v>
      </c>
      <c r="AH573">
        <v>3</v>
      </c>
      <c r="AI573">
        <v>10</v>
      </c>
      <c r="AJ573">
        <v>8</v>
      </c>
      <c r="AK573">
        <v>7</v>
      </c>
      <c r="AL573">
        <v>20</v>
      </c>
      <c r="AM573">
        <v>16</v>
      </c>
      <c r="AN573">
        <v>11</v>
      </c>
      <c r="AO573">
        <v>18</v>
      </c>
      <c r="AT573">
        <f t="shared" si="46"/>
        <v>480</v>
      </c>
    </row>
    <row r="574" spans="1:46" x14ac:dyDescent="0.25">
      <c r="A574">
        <v>20</v>
      </c>
      <c r="B574" t="s">
        <v>369</v>
      </c>
      <c r="E574" t="s">
        <v>365</v>
      </c>
      <c r="U574">
        <v>482</v>
      </c>
      <c r="V574">
        <v>6</v>
      </c>
      <c r="W574">
        <v>5</v>
      </c>
      <c r="X574">
        <v>16</v>
      </c>
      <c r="Y574">
        <v>20</v>
      </c>
      <c r="Z574">
        <v>7</v>
      </c>
      <c r="AA574">
        <v>12</v>
      </c>
      <c r="AB574">
        <v>15</v>
      </c>
      <c r="AC574">
        <v>18</v>
      </c>
      <c r="AD574">
        <v>1</v>
      </c>
      <c r="AE574">
        <v>2</v>
      </c>
      <c r="AF574">
        <v>9</v>
      </c>
      <c r="AG574">
        <v>11</v>
      </c>
      <c r="AH574">
        <v>3</v>
      </c>
      <c r="AI574">
        <v>10</v>
      </c>
      <c r="AJ574">
        <v>4</v>
      </c>
      <c r="AK574">
        <v>8</v>
      </c>
      <c r="AL574">
        <v>19</v>
      </c>
      <c r="AM574">
        <v>17</v>
      </c>
      <c r="AN574">
        <v>13</v>
      </c>
      <c r="AO574">
        <v>14</v>
      </c>
      <c r="AT574">
        <f t="shared" si="46"/>
        <v>481</v>
      </c>
    </row>
    <row r="575" spans="1:46" x14ac:dyDescent="0.25">
      <c r="A575">
        <v>20</v>
      </c>
      <c r="B575" t="s">
        <v>374</v>
      </c>
      <c r="E575" t="s">
        <v>377</v>
      </c>
      <c r="U575">
        <v>483</v>
      </c>
      <c r="V575">
        <v>7</v>
      </c>
      <c r="W575">
        <v>5</v>
      </c>
      <c r="X575">
        <v>16</v>
      </c>
      <c r="Y575">
        <v>19</v>
      </c>
      <c r="Z575">
        <v>4</v>
      </c>
      <c r="AA575">
        <v>13</v>
      </c>
      <c r="AB575">
        <v>15</v>
      </c>
      <c r="AC575">
        <v>17</v>
      </c>
      <c r="AD575">
        <v>1</v>
      </c>
      <c r="AE575">
        <v>2</v>
      </c>
      <c r="AF575">
        <v>12</v>
      </c>
      <c r="AG575">
        <v>10</v>
      </c>
      <c r="AH575">
        <v>3</v>
      </c>
      <c r="AI575">
        <v>9</v>
      </c>
      <c r="AJ575">
        <v>8</v>
      </c>
      <c r="AK575">
        <v>6</v>
      </c>
      <c r="AL575">
        <v>20</v>
      </c>
      <c r="AM575">
        <v>14</v>
      </c>
      <c r="AN575">
        <v>11</v>
      </c>
      <c r="AO575">
        <v>18</v>
      </c>
      <c r="AT575">
        <f t="shared" si="46"/>
        <v>482</v>
      </c>
    </row>
    <row r="576" spans="1:46" x14ac:dyDescent="0.25">
      <c r="A576">
        <v>20</v>
      </c>
      <c r="B576" t="s">
        <v>376</v>
      </c>
      <c r="E576" t="s">
        <v>378</v>
      </c>
      <c r="U576">
        <v>484</v>
      </c>
      <c r="V576">
        <v>4</v>
      </c>
      <c r="W576">
        <v>5</v>
      </c>
      <c r="X576">
        <v>17</v>
      </c>
      <c r="Y576">
        <v>18</v>
      </c>
      <c r="Z576">
        <v>6</v>
      </c>
      <c r="AA576">
        <v>11</v>
      </c>
      <c r="AB576">
        <v>15</v>
      </c>
      <c r="AC576">
        <v>16</v>
      </c>
      <c r="AD576">
        <v>1</v>
      </c>
      <c r="AE576">
        <v>3</v>
      </c>
      <c r="AF576">
        <v>13</v>
      </c>
      <c r="AG576">
        <v>12</v>
      </c>
      <c r="AH576">
        <v>2</v>
      </c>
      <c r="AI576">
        <v>9</v>
      </c>
      <c r="AJ576">
        <v>8</v>
      </c>
      <c r="AK576">
        <v>7</v>
      </c>
      <c r="AL576">
        <v>19</v>
      </c>
      <c r="AM576">
        <v>14</v>
      </c>
      <c r="AN576">
        <v>10</v>
      </c>
      <c r="AO576">
        <v>20</v>
      </c>
      <c r="AT576">
        <f t="shared" si="46"/>
        <v>483</v>
      </c>
    </row>
    <row r="577" spans="1:46" x14ac:dyDescent="0.25">
      <c r="A577">
        <v>20</v>
      </c>
      <c r="B577" t="s">
        <v>368</v>
      </c>
      <c r="E577" t="s">
        <v>380</v>
      </c>
      <c r="U577">
        <v>485</v>
      </c>
      <c r="V577">
        <v>4</v>
      </c>
      <c r="W577">
        <v>6</v>
      </c>
      <c r="X577">
        <v>18</v>
      </c>
      <c r="Y577">
        <v>20</v>
      </c>
      <c r="Z577">
        <v>5</v>
      </c>
      <c r="AA577">
        <v>9</v>
      </c>
      <c r="AB577">
        <v>16</v>
      </c>
      <c r="AC577">
        <v>15</v>
      </c>
      <c r="AD577">
        <v>1</v>
      </c>
      <c r="AE577">
        <v>3</v>
      </c>
      <c r="AF577">
        <v>11</v>
      </c>
      <c r="AG577">
        <v>12</v>
      </c>
      <c r="AH577">
        <v>2</v>
      </c>
      <c r="AI577">
        <v>13</v>
      </c>
      <c r="AJ577">
        <v>8</v>
      </c>
      <c r="AK577">
        <v>7</v>
      </c>
      <c r="AL577">
        <v>19</v>
      </c>
      <c r="AM577">
        <v>14</v>
      </c>
      <c r="AN577">
        <v>10</v>
      </c>
      <c r="AO577">
        <v>17</v>
      </c>
      <c r="AT577">
        <f t="shared" si="46"/>
        <v>484</v>
      </c>
    </row>
    <row r="578" spans="1:46" x14ac:dyDescent="0.25">
      <c r="A578">
        <v>20</v>
      </c>
      <c r="B578" t="s">
        <v>364</v>
      </c>
      <c r="E578" t="s">
        <v>363</v>
      </c>
      <c r="U578">
        <v>486</v>
      </c>
      <c r="V578">
        <v>6</v>
      </c>
      <c r="W578">
        <v>4</v>
      </c>
      <c r="X578">
        <v>16</v>
      </c>
      <c r="Y578">
        <v>19</v>
      </c>
      <c r="Z578">
        <v>3</v>
      </c>
      <c r="AA578">
        <v>12</v>
      </c>
      <c r="AB578">
        <v>15</v>
      </c>
      <c r="AC578">
        <v>17</v>
      </c>
      <c r="AD578">
        <v>1</v>
      </c>
      <c r="AE578">
        <v>2</v>
      </c>
      <c r="AF578">
        <v>11</v>
      </c>
      <c r="AG578">
        <v>14</v>
      </c>
      <c r="AH578">
        <v>5</v>
      </c>
      <c r="AI578">
        <v>8</v>
      </c>
      <c r="AJ578">
        <v>7</v>
      </c>
      <c r="AK578">
        <v>10</v>
      </c>
      <c r="AL578">
        <v>20</v>
      </c>
      <c r="AM578">
        <v>13</v>
      </c>
      <c r="AN578">
        <v>9</v>
      </c>
      <c r="AO578">
        <v>18</v>
      </c>
      <c r="AT578">
        <f t="shared" si="46"/>
        <v>485</v>
      </c>
    </row>
    <row r="579" spans="1:46" x14ac:dyDescent="0.25">
      <c r="A579">
        <v>20</v>
      </c>
      <c r="B579" t="s">
        <v>372</v>
      </c>
      <c r="E579" t="s">
        <v>373</v>
      </c>
      <c r="U579">
        <v>487</v>
      </c>
      <c r="V579">
        <v>7</v>
      </c>
      <c r="W579">
        <v>5</v>
      </c>
      <c r="X579">
        <v>16</v>
      </c>
      <c r="Y579">
        <v>20</v>
      </c>
      <c r="Z579">
        <v>4</v>
      </c>
      <c r="AA579">
        <v>13</v>
      </c>
      <c r="AB579">
        <v>14</v>
      </c>
      <c r="AC579">
        <v>17</v>
      </c>
      <c r="AD579">
        <v>1</v>
      </c>
      <c r="AE579">
        <v>2</v>
      </c>
      <c r="AF579">
        <v>12</v>
      </c>
      <c r="AG579">
        <v>10</v>
      </c>
      <c r="AH579">
        <v>3</v>
      </c>
      <c r="AI579">
        <v>9</v>
      </c>
      <c r="AJ579">
        <v>6</v>
      </c>
      <c r="AK579">
        <v>8</v>
      </c>
      <c r="AL579">
        <v>19</v>
      </c>
      <c r="AM579">
        <v>15</v>
      </c>
      <c r="AN579">
        <v>11</v>
      </c>
      <c r="AO579">
        <v>18</v>
      </c>
      <c r="AT579">
        <f t="shared" si="46"/>
        <v>486</v>
      </c>
    </row>
    <row r="580" spans="1:46" x14ac:dyDescent="0.25">
      <c r="A580">
        <v>20</v>
      </c>
      <c r="B580" t="s">
        <v>371</v>
      </c>
      <c r="E580" t="s">
        <v>379</v>
      </c>
      <c r="U580">
        <v>488</v>
      </c>
      <c r="V580">
        <v>7</v>
      </c>
      <c r="W580">
        <v>5</v>
      </c>
      <c r="X580">
        <v>16</v>
      </c>
      <c r="Y580">
        <v>20</v>
      </c>
      <c r="Z580">
        <v>4</v>
      </c>
      <c r="AA580">
        <v>15</v>
      </c>
      <c r="AB580">
        <v>12</v>
      </c>
      <c r="AC580">
        <v>19</v>
      </c>
      <c r="AD580">
        <v>1</v>
      </c>
      <c r="AE580">
        <v>2</v>
      </c>
      <c r="AF580">
        <v>11</v>
      </c>
      <c r="AG580">
        <v>10</v>
      </c>
      <c r="AH580">
        <v>3</v>
      </c>
      <c r="AI580">
        <v>9</v>
      </c>
      <c r="AJ580">
        <v>6</v>
      </c>
      <c r="AK580">
        <v>8</v>
      </c>
      <c r="AL580">
        <v>18</v>
      </c>
      <c r="AM580">
        <v>14</v>
      </c>
      <c r="AN580">
        <v>13</v>
      </c>
      <c r="AO580">
        <v>17</v>
      </c>
      <c r="AT580">
        <f t="shared" si="46"/>
        <v>487</v>
      </c>
    </row>
    <row r="581" spans="1:46" x14ac:dyDescent="0.25">
      <c r="A581">
        <v>20</v>
      </c>
      <c r="B581" t="s">
        <v>366</v>
      </c>
      <c r="E581" t="s">
        <v>381</v>
      </c>
      <c r="U581">
        <v>489</v>
      </c>
      <c r="V581">
        <v>5</v>
      </c>
      <c r="W581">
        <v>4</v>
      </c>
      <c r="X581">
        <v>18</v>
      </c>
      <c r="Y581">
        <v>19</v>
      </c>
      <c r="Z581">
        <v>8</v>
      </c>
      <c r="AA581">
        <v>14</v>
      </c>
      <c r="AB581">
        <v>13</v>
      </c>
      <c r="AC581">
        <v>16</v>
      </c>
      <c r="AD581">
        <v>1</v>
      </c>
      <c r="AE581">
        <v>3</v>
      </c>
      <c r="AF581">
        <v>15</v>
      </c>
      <c r="AG581">
        <v>11</v>
      </c>
      <c r="AH581">
        <v>2</v>
      </c>
      <c r="AI581">
        <v>6</v>
      </c>
      <c r="AJ581">
        <v>7</v>
      </c>
      <c r="AK581">
        <v>9</v>
      </c>
      <c r="AL581">
        <v>20</v>
      </c>
      <c r="AM581">
        <v>12</v>
      </c>
      <c r="AN581">
        <v>10</v>
      </c>
      <c r="AO581">
        <v>17</v>
      </c>
      <c r="AT581">
        <f t="shared" si="46"/>
        <v>488</v>
      </c>
    </row>
    <row r="582" spans="1:46" x14ac:dyDescent="0.25">
      <c r="A582">
        <v>20</v>
      </c>
      <c r="B582" t="s">
        <v>375</v>
      </c>
      <c r="E582" t="s">
        <v>370</v>
      </c>
      <c r="U582">
        <v>490</v>
      </c>
      <c r="V582">
        <v>6</v>
      </c>
      <c r="W582">
        <v>9</v>
      </c>
      <c r="X582">
        <v>16</v>
      </c>
      <c r="Y582">
        <v>19</v>
      </c>
      <c r="Z582">
        <v>2</v>
      </c>
      <c r="AA582">
        <v>14</v>
      </c>
      <c r="AB582">
        <v>15</v>
      </c>
      <c r="AC582">
        <v>18</v>
      </c>
      <c r="AD582">
        <v>1</v>
      </c>
      <c r="AE582">
        <v>4</v>
      </c>
      <c r="AF582">
        <v>12</v>
      </c>
      <c r="AG582">
        <v>8</v>
      </c>
      <c r="AH582">
        <v>3</v>
      </c>
      <c r="AI582">
        <v>10</v>
      </c>
      <c r="AJ582">
        <v>7</v>
      </c>
      <c r="AK582">
        <v>5</v>
      </c>
      <c r="AL582">
        <v>20</v>
      </c>
      <c r="AM582">
        <v>11</v>
      </c>
      <c r="AN582">
        <v>13</v>
      </c>
      <c r="AO582">
        <v>17</v>
      </c>
      <c r="AT582">
        <f t="shared" si="46"/>
        <v>489</v>
      </c>
    </row>
    <row r="583" spans="1:46" x14ac:dyDescent="0.25">
      <c r="A583">
        <v>20</v>
      </c>
      <c r="B583" t="s">
        <v>362</v>
      </c>
      <c r="E583" t="s">
        <v>367</v>
      </c>
      <c r="U583">
        <v>491</v>
      </c>
      <c r="V583">
        <v>4</v>
      </c>
      <c r="W583">
        <v>6</v>
      </c>
      <c r="X583">
        <v>17</v>
      </c>
      <c r="Y583">
        <v>18</v>
      </c>
      <c r="Z583">
        <v>5</v>
      </c>
      <c r="AA583">
        <v>15</v>
      </c>
      <c r="AB583">
        <v>13</v>
      </c>
      <c r="AC583">
        <v>16</v>
      </c>
      <c r="AD583">
        <v>1</v>
      </c>
      <c r="AE583">
        <v>2</v>
      </c>
      <c r="AF583">
        <v>11</v>
      </c>
      <c r="AG583">
        <v>12</v>
      </c>
      <c r="AH583">
        <v>3</v>
      </c>
      <c r="AI583">
        <v>10</v>
      </c>
      <c r="AJ583">
        <v>8</v>
      </c>
      <c r="AK583">
        <v>7</v>
      </c>
      <c r="AL583">
        <v>20</v>
      </c>
      <c r="AM583">
        <v>14</v>
      </c>
      <c r="AN583">
        <v>9</v>
      </c>
      <c r="AO583">
        <v>19</v>
      </c>
      <c r="AT583">
        <f t="shared" si="46"/>
        <v>490</v>
      </c>
    </row>
    <row r="584" spans="1:46" x14ac:dyDescent="0.25">
      <c r="A584">
        <v>21</v>
      </c>
      <c r="B584" t="s">
        <v>363</v>
      </c>
      <c r="E584" t="s">
        <v>366</v>
      </c>
      <c r="U584">
        <v>492</v>
      </c>
      <c r="V584">
        <v>4</v>
      </c>
      <c r="W584">
        <v>7</v>
      </c>
      <c r="X584">
        <v>16</v>
      </c>
      <c r="Y584">
        <v>19</v>
      </c>
      <c r="Z584">
        <v>6</v>
      </c>
      <c r="AA584">
        <v>11</v>
      </c>
      <c r="AB584">
        <v>14</v>
      </c>
      <c r="AC584">
        <v>17</v>
      </c>
      <c r="AD584">
        <v>1</v>
      </c>
      <c r="AE584">
        <v>2</v>
      </c>
      <c r="AF584">
        <v>12</v>
      </c>
      <c r="AG584">
        <v>10</v>
      </c>
      <c r="AH584">
        <v>3</v>
      </c>
      <c r="AI584">
        <v>9</v>
      </c>
      <c r="AJ584">
        <v>5</v>
      </c>
      <c r="AK584">
        <v>8</v>
      </c>
      <c r="AL584">
        <v>20</v>
      </c>
      <c r="AM584">
        <v>15</v>
      </c>
      <c r="AN584">
        <v>13</v>
      </c>
      <c r="AO584">
        <v>18</v>
      </c>
      <c r="AT584">
        <f t="shared" si="46"/>
        <v>491</v>
      </c>
    </row>
    <row r="585" spans="1:46" x14ac:dyDescent="0.25">
      <c r="A585">
        <v>21</v>
      </c>
      <c r="B585" t="s">
        <v>379</v>
      </c>
      <c r="E585" t="s">
        <v>376</v>
      </c>
      <c r="U585">
        <v>493</v>
      </c>
      <c r="V585">
        <v>7</v>
      </c>
      <c r="W585">
        <v>5</v>
      </c>
      <c r="X585">
        <v>15</v>
      </c>
      <c r="Y585">
        <v>19</v>
      </c>
      <c r="Z585">
        <v>4</v>
      </c>
      <c r="AA585">
        <v>11</v>
      </c>
      <c r="AB585">
        <v>14</v>
      </c>
      <c r="AC585">
        <v>18</v>
      </c>
      <c r="AD585">
        <v>1</v>
      </c>
      <c r="AE585">
        <v>3</v>
      </c>
      <c r="AF585">
        <v>12</v>
      </c>
      <c r="AG585">
        <v>13</v>
      </c>
      <c r="AH585">
        <v>2</v>
      </c>
      <c r="AI585">
        <v>10</v>
      </c>
      <c r="AJ585">
        <v>8</v>
      </c>
      <c r="AK585">
        <v>6</v>
      </c>
      <c r="AL585">
        <v>20</v>
      </c>
      <c r="AM585">
        <v>16</v>
      </c>
      <c r="AN585">
        <v>9</v>
      </c>
      <c r="AO585">
        <v>17</v>
      </c>
      <c r="AT585">
        <f t="shared" si="46"/>
        <v>492</v>
      </c>
    </row>
    <row r="586" spans="1:46" x14ac:dyDescent="0.25">
      <c r="A586">
        <v>21</v>
      </c>
      <c r="B586" t="s">
        <v>377</v>
      </c>
      <c r="E586" t="s">
        <v>369</v>
      </c>
      <c r="U586">
        <v>494</v>
      </c>
      <c r="V586">
        <v>6</v>
      </c>
      <c r="W586">
        <v>4</v>
      </c>
      <c r="X586">
        <v>19</v>
      </c>
      <c r="Y586">
        <v>20</v>
      </c>
      <c r="Z586">
        <v>5</v>
      </c>
      <c r="AA586">
        <v>13</v>
      </c>
      <c r="AB586">
        <v>15</v>
      </c>
      <c r="AC586">
        <v>16</v>
      </c>
      <c r="AD586">
        <v>1</v>
      </c>
      <c r="AE586">
        <v>2</v>
      </c>
      <c r="AF586">
        <v>9</v>
      </c>
      <c r="AG586">
        <v>12</v>
      </c>
      <c r="AH586">
        <v>3</v>
      </c>
      <c r="AI586">
        <v>11</v>
      </c>
      <c r="AJ586">
        <v>8</v>
      </c>
      <c r="AK586">
        <v>7</v>
      </c>
      <c r="AL586">
        <v>18</v>
      </c>
      <c r="AM586">
        <v>14</v>
      </c>
      <c r="AN586">
        <v>10</v>
      </c>
      <c r="AO586">
        <v>17</v>
      </c>
      <c r="AT586">
        <f t="shared" si="46"/>
        <v>493</v>
      </c>
    </row>
    <row r="587" spans="1:46" x14ac:dyDescent="0.25">
      <c r="A587">
        <v>21</v>
      </c>
      <c r="B587" t="s">
        <v>365</v>
      </c>
      <c r="E587" t="s">
        <v>375</v>
      </c>
      <c r="U587">
        <v>495</v>
      </c>
      <c r="V587">
        <v>8</v>
      </c>
      <c r="W587">
        <v>3</v>
      </c>
      <c r="X587">
        <v>18</v>
      </c>
      <c r="Y587">
        <v>20</v>
      </c>
      <c r="Z587">
        <v>5</v>
      </c>
      <c r="AA587">
        <v>14</v>
      </c>
      <c r="AB587">
        <v>15</v>
      </c>
      <c r="AC587">
        <v>16</v>
      </c>
      <c r="AD587">
        <v>1</v>
      </c>
      <c r="AE587">
        <v>2</v>
      </c>
      <c r="AF587">
        <v>12</v>
      </c>
      <c r="AG587">
        <v>10</v>
      </c>
      <c r="AH587">
        <v>4</v>
      </c>
      <c r="AI587">
        <v>9</v>
      </c>
      <c r="AJ587">
        <v>7</v>
      </c>
      <c r="AK587">
        <v>6</v>
      </c>
      <c r="AL587">
        <v>19</v>
      </c>
      <c r="AM587">
        <v>13</v>
      </c>
      <c r="AN587">
        <v>11</v>
      </c>
      <c r="AO587">
        <v>17</v>
      </c>
      <c r="AT587">
        <f t="shared" si="46"/>
        <v>494</v>
      </c>
    </row>
    <row r="588" spans="1:46" x14ac:dyDescent="0.25">
      <c r="A588">
        <v>21</v>
      </c>
      <c r="B588" t="s">
        <v>381</v>
      </c>
      <c r="E588" t="s">
        <v>374</v>
      </c>
      <c r="U588">
        <v>496</v>
      </c>
      <c r="V588">
        <v>9</v>
      </c>
      <c r="W588">
        <v>4</v>
      </c>
      <c r="X588">
        <v>16</v>
      </c>
      <c r="Y588">
        <v>19</v>
      </c>
      <c r="Z588">
        <v>5</v>
      </c>
      <c r="AA588">
        <v>11</v>
      </c>
      <c r="AB588">
        <v>15</v>
      </c>
      <c r="AC588">
        <v>17</v>
      </c>
      <c r="AD588">
        <v>1</v>
      </c>
      <c r="AE588">
        <v>3</v>
      </c>
      <c r="AF588">
        <v>13</v>
      </c>
      <c r="AG588">
        <v>12</v>
      </c>
      <c r="AH588">
        <v>2</v>
      </c>
      <c r="AI588">
        <v>8</v>
      </c>
      <c r="AJ588">
        <v>6</v>
      </c>
      <c r="AK588">
        <v>7</v>
      </c>
      <c r="AL588">
        <v>20</v>
      </c>
      <c r="AM588">
        <v>14</v>
      </c>
      <c r="AN588">
        <v>10</v>
      </c>
      <c r="AO588">
        <v>18</v>
      </c>
      <c r="AT588">
        <f t="shared" si="46"/>
        <v>495</v>
      </c>
    </row>
    <row r="589" spans="1:46" x14ac:dyDescent="0.25">
      <c r="A589">
        <v>21</v>
      </c>
      <c r="B589" t="s">
        <v>373</v>
      </c>
      <c r="E589" t="s">
        <v>371</v>
      </c>
      <c r="U589">
        <v>497</v>
      </c>
      <c r="V589">
        <v>7</v>
      </c>
      <c r="W589">
        <v>5</v>
      </c>
      <c r="X589">
        <v>19</v>
      </c>
      <c r="Y589">
        <v>20</v>
      </c>
      <c r="Z589">
        <v>2</v>
      </c>
      <c r="AA589">
        <v>11</v>
      </c>
      <c r="AB589">
        <v>12</v>
      </c>
      <c r="AC589">
        <v>16</v>
      </c>
      <c r="AD589">
        <v>1</v>
      </c>
      <c r="AE589">
        <v>4</v>
      </c>
      <c r="AF589">
        <v>15</v>
      </c>
      <c r="AG589">
        <v>8</v>
      </c>
      <c r="AH589">
        <v>3</v>
      </c>
      <c r="AI589">
        <v>13</v>
      </c>
      <c r="AJ589">
        <v>9</v>
      </c>
      <c r="AK589">
        <v>6</v>
      </c>
      <c r="AL589">
        <v>18</v>
      </c>
      <c r="AM589">
        <v>14</v>
      </c>
      <c r="AN589">
        <v>10</v>
      </c>
      <c r="AO589">
        <v>17</v>
      </c>
      <c r="AT589">
        <f t="shared" si="46"/>
        <v>496</v>
      </c>
    </row>
    <row r="590" spans="1:46" x14ac:dyDescent="0.25">
      <c r="A590">
        <v>21</v>
      </c>
      <c r="B590" t="s">
        <v>370</v>
      </c>
      <c r="E590" t="s">
        <v>362</v>
      </c>
      <c r="U590">
        <v>498</v>
      </c>
      <c r="V590">
        <v>6</v>
      </c>
      <c r="W590">
        <v>4</v>
      </c>
      <c r="X590">
        <v>17</v>
      </c>
      <c r="Y590">
        <v>19</v>
      </c>
      <c r="Z590">
        <v>5</v>
      </c>
      <c r="AA590">
        <v>12</v>
      </c>
      <c r="AB590">
        <v>15</v>
      </c>
      <c r="AC590">
        <v>14</v>
      </c>
      <c r="AD590">
        <v>1</v>
      </c>
      <c r="AE590">
        <v>2</v>
      </c>
      <c r="AF590">
        <v>13</v>
      </c>
      <c r="AG590">
        <v>10</v>
      </c>
      <c r="AH590">
        <v>3</v>
      </c>
      <c r="AI590">
        <v>9</v>
      </c>
      <c r="AJ590">
        <v>7</v>
      </c>
      <c r="AK590">
        <v>8</v>
      </c>
      <c r="AL590">
        <v>20</v>
      </c>
      <c r="AM590">
        <v>16</v>
      </c>
      <c r="AN590">
        <v>11</v>
      </c>
      <c r="AO590">
        <v>18</v>
      </c>
      <c r="AT590">
        <f t="shared" si="46"/>
        <v>497</v>
      </c>
    </row>
    <row r="591" spans="1:46" x14ac:dyDescent="0.25">
      <c r="A591">
        <v>21</v>
      </c>
      <c r="B591" t="s">
        <v>378</v>
      </c>
      <c r="E591" t="s">
        <v>368</v>
      </c>
      <c r="U591">
        <v>499</v>
      </c>
      <c r="V591">
        <v>7</v>
      </c>
      <c r="W591">
        <v>4</v>
      </c>
      <c r="X591">
        <v>15</v>
      </c>
      <c r="Y591">
        <v>20</v>
      </c>
      <c r="Z591">
        <v>5</v>
      </c>
      <c r="AA591">
        <v>10</v>
      </c>
      <c r="AB591">
        <v>12</v>
      </c>
      <c r="AC591">
        <v>19</v>
      </c>
      <c r="AD591">
        <v>1</v>
      </c>
      <c r="AE591">
        <v>2</v>
      </c>
      <c r="AF591">
        <v>14</v>
      </c>
      <c r="AG591">
        <v>11</v>
      </c>
      <c r="AH591">
        <v>3</v>
      </c>
      <c r="AI591">
        <v>9</v>
      </c>
      <c r="AJ591">
        <v>6</v>
      </c>
      <c r="AK591">
        <v>8</v>
      </c>
      <c r="AL591">
        <v>17</v>
      </c>
      <c r="AM591">
        <v>16</v>
      </c>
      <c r="AN591">
        <v>13</v>
      </c>
      <c r="AO591">
        <v>18</v>
      </c>
      <c r="AT591">
        <f t="shared" si="46"/>
        <v>498</v>
      </c>
    </row>
    <row r="592" spans="1:46" x14ac:dyDescent="0.25">
      <c r="A592">
        <v>21</v>
      </c>
      <c r="B592" t="s">
        <v>367</v>
      </c>
      <c r="E592" t="s">
        <v>364</v>
      </c>
      <c r="U592">
        <v>500</v>
      </c>
      <c r="V592">
        <v>7</v>
      </c>
      <c r="W592">
        <v>9</v>
      </c>
      <c r="X592">
        <v>17</v>
      </c>
      <c r="Y592">
        <v>20</v>
      </c>
      <c r="Z592">
        <v>5</v>
      </c>
      <c r="AA592">
        <v>13</v>
      </c>
      <c r="AB592">
        <v>11</v>
      </c>
      <c r="AC592">
        <v>16</v>
      </c>
      <c r="AD592">
        <v>1</v>
      </c>
      <c r="AE592">
        <v>2</v>
      </c>
      <c r="AF592">
        <v>10</v>
      </c>
      <c r="AG592">
        <v>8</v>
      </c>
      <c r="AH592">
        <v>3</v>
      </c>
      <c r="AI592">
        <v>15</v>
      </c>
      <c r="AJ592">
        <v>4</v>
      </c>
      <c r="AK592">
        <v>6</v>
      </c>
      <c r="AL592">
        <v>18</v>
      </c>
      <c r="AM592">
        <v>14</v>
      </c>
      <c r="AN592">
        <v>12</v>
      </c>
      <c r="AO592">
        <v>19</v>
      </c>
      <c r="AT592">
        <f t="shared" si="46"/>
        <v>499</v>
      </c>
    </row>
    <row r="593" spans="1:46" x14ac:dyDescent="0.25">
      <c r="A593">
        <v>21</v>
      </c>
      <c r="B593" t="s">
        <v>380</v>
      </c>
      <c r="E593" t="s">
        <v>372</v>
      </c>
      <c r="U593">
        <v>501</v>
      </c>
      <c r="V593">
        <v>3</v>
      </c>
      <c r="W593">
        <v>6</v>
      </c>
      <c r="X593">
        <v>16</v>
      </c>
      <c r="Y593">
        <v>19</v>
      </c>
      <c r="Z593">
        <v>7</v>
      </c>
      <c r="AA593">
        <v>12</v>
      </c>
      <c r="AB593">
        <v>15</v>
      </c>
      <c r="AC593">
        <v>14</v>
      </c>
      <c r="AD593">
        <v>1</v>
      </c>
      <c r="AE593">
        <v>2</v>
      </c>
      <c r="AF593">
        <v>9</v>
      </c>
      <c r="AG593">
        <v>13</v>
      </c>
      <c r="AH593">
        <v>5</v>
      </c>
      <c r="AI593">
        <v>11</v>
      </c>
      <c r="AJ593">
        <v>8</v>
      </c>
      <c r="AK593">
        <v>4</v>
      </c>
      <c r="AL593">
        <v>20</v>
      </c>
      <c r="AM593">
        <v>17</v>
      </c>
      <c r="AN593">
        <v>10</v>
      </c>
      <c r="AO593">
        <v>18</v>
      </c>
      <c r="AT593">
        <f t="shared" si="46"/>
        <v>500</v>
      </c>
    </row>
    <row r="594" spans="1:46" x14ac:dyDescent="0.25">
      <c r="A594">
        <v>22</v>
      </c>
      <c r="B594" t="s">
        <v>374</v>
      </c>
      <c r="E594" t="s">
        <v>363</v>
      </c>
      <c r="U594">
        <v>502</v>
      </c>
      <c r="V594">
        <v>11</v>
      </c>
      <c r="W594">
        <v>4</v>
      </c>
      <c r="X594">
        <v>17</v>
      </c>
      <c r="Y594">
        <v>20</v>
      </c>
      <c r="Z594">
        <v>5</v>
      </c>
      <c r="AA594">
        <v>7</v>
      </c>
      <c r="AB594">
        <v>12</v>
      </c>
      <c r="AC594">
        <v>18</v>
      </c>
      <c r="AD594">
        <v>1</v>
      </c>
      <c r="AE594">
        <v>2</v>
      </c>
      <c r="AF594">
        <v>14</v>
      </c>
      <c r="AG594">
        <v>13</v>
      </c>
      <c r="AH594">
        <v>3</v>
      </c>
      <c r="AI594">
        <v>10</v>
      </c>
      <c r="AJ594">
        <v>8</v>
      </c>
      <c r="AK594">
        <v>6</v>
      </c>
      <c r="AL594">
        <v>19</v>
      </c>
      <c r="AM594">
        <v>15</v>
      </c>
      <c r="AN594">
        <v>9</v>
      </c>
      <c r="AO594">
        <v>16</v>
      </c>
      <c r="AT594">
        <f t="shared" si="46"/>
        <v>501</v>
      </c>
    </row>
    <row r="595" spans="1:46" x14ac:dyDescent="0.25">
      <c r="A595">
        <v>22</v>
      </c>
      <c r="B595" t="s">
        <v>366</v>
      </c>
      <c r="E595" t="s">
        <v>370</v>
      </c>
      <c r="U595">
        <v>503</v>
      </c>
      <c r="V595">
        <v>7</v>
      </c>
      <c r="W595">
        <v>4</v>
      </c>
      <c r="X595">
        <v>16</v>
      </c>
      <c r="Y595">
        <v>20</v>
      </c>
      <c r="Z595">
        <v>6</v>
      </c>
      <c r="AA595">
        <v>12</v>
      </c>
      <c r="AB595">
        <v>14</v>
      </c>
      <c r="AC595">
        <v>17</v>
      </c>
      <c r="AD595">
        <v>1</v>
      </c>
      <c r="AE595">
        <v>2</v>
      </c>
      <c r="AF595">
        <v>13</v>
      </c>
      <c r="AG595">
        <v>11</v>
      </c>
      <c r="AH595">
        <v>3</v>
      </c>
      <c r="AI595">
        <v>10</v>
      </c>
      <c r="AJ595">
        <v>8</v>
      </c>
      <c r="AK595">
        <v>5</v>
      </c>
      <c r="AL595">
        <v>19</v>
      </c>
      <c r="AM595">
        <v>15</v>
      </c>
      <c r="AN595">
        <v>9</v>
      </c>
      <c r="AO595">
        <v>18</v>
      </c>
      <c r="AT595">
        <f t="shared" si="46"/>
        <v>502</v>
      </c>
    </row>
    <row r="596" spans="1:46" x14ac:dyDescent="0.25">
      <c r="A596">
        <v>22</v>
      </c>
      <c r="B596" t="s">
        <v>375</v>
      </c>
      <c r="E596" t="s">
        <v>379</v>
      </c>
      <c r="U596">
        <v>504</v>
      </c>
      <c r="V596">
        <v>6</v>
      </c>
      <c r="W596">
        <v>7</v>
      </c>
      <c r="X596">
        <v>17</v>
      </c>
      <c r="Y596">
        <v>19</v>
      </c>
      <c r="Z596">
        <v>5</v>
      </c>
      <c r="AA596">
        <v>12</v>
      </c>
      <c r="AB596">
        <v>15</v>
      </c>
      <c r="AC596">
        <v>16</v>
      </c>
      <c r="AD596">
        <v>1</v>
      </c>
      <c r="AE596">
        <v>3</v>
      </c>
      <c r="AF596">
        <v>13</v>
      </c>
      <c r="AG596">
        <v>9</v>
      </c>
      <c r="AH596">
        <v>2</v>
      </c>
      <c r="AI596">
        <v>14</v>
      </c>
      <c r="AJ596">
        <v>4</v>
      </c>
      <c r="AK596">
        <v>10</v>
      </c>
      <c r="AL596">
        <v>20</v>
      </c>
      <c r="AM596">
        <v>8</v>
      </c>
      <c r="AN596">
        <v>11</v>
      </c>
      <c r="AO596">
        <v>18</v>
      </c>
      <c r="AT596">
        <f t="shared" si="46"/>
        <v>503</v>
      </c>
    </row>
    <row r="597" spans="1:46" x14ac:dyDescent="0.25">
      <c r="A597">
        <v>22</v>
      </c>
      <c r="B597" t="s">
        <v>369</v>
      </c>
      <c r="E597" t="s">
        <v>367</v>
      </c>
      <c r="U597">
        <v>505</v>
      </c>
      <c r="V597">
        <v>6</v>
      </c>
      <c r="W597">
        <v>10</v>
      </c>
      <c r="X597">
        <v>18</v>
      </c>
      <c r="Y597">
        <v>19</v>
      </c>
      <c r="Z597">
        <v>4</v>
      </c>
      <c r="AA597">
        <v>11</v>
      </c>
      <c r="AB597">
        <v>14</v>
      </c>
      <c r="AC597">
        <v>16</v>
      </c>
      <c r="AD597">
        <v>1</v>
      </c>
      <c r="AE597">
        <v>2</v>
      </c>
      <c r="AF597">
        <v>13</v>
      </c>
      <c r="AG597">
        <v>7</v>
      </c>
      <c r="AH597">
        <v>3</v>
      </c>
      <c r="AI597">
        <v>9</v>
      </c>
      <c r="AJ597">
        <v>5</v>
      </c>
      <c r="AK597">
        <v>8</v>
      </c>
      <c r="AL597">
        <v>20</v>
      </c>
      <c r="AM597">
        <v>15</v>
      </c>
      <c r="AN597">
        <v>12</v>
      </c>
      <c r="AO597">
        <v>17</v>
      </c>
      <c r="AT597">
        <f t="shared" si="46"/>
        <v>504</v>
      </c>
    </row>
    <row r="598" spans="1:46" x14ac:dyDescent="0.25">
      <c r="A598">
        <v>22</v>
      </c>
      <c r="B598" t="s">
        <v>372</v>
      </c>
      <c r="E598" t="s">
        <v>376</v>
      </c>
      <c r="U598">
        <v>506</v>
      </c>
      <c r="V598">
        <v>5</v>
      </c>
      <c r="W598">
        <v>4</v>
      </c>
      <c r="X598">
        <v>17</v>
      </c>
      <c r="Y598">
        <v>20</v>
      </c>
      <c r="Z598">
        <v>8</v>
      </c>
      <c r="AA598">
        <v>15</v>
      </c>
      <c r="AB598">
        <v>13</v>
      </c>
      <c r="AC598">
        <v>16</v>
      </c>
      <c r="AD598">
        <v>1</v>
      </c>
      <c r="AE598">
        <v>2</v>
      </c>
      <c r="AF598">
        <v>11</v>
      </c>
      <c r="AG598">
        <v>10</v>
      </c>
      <c r="AH598">
        <v>3</v>
      </c>
      <c r="AI598">
        <v>9</v>
      </c>
      <c r="AJ598">
        <v>7</v>
      </c>
      <c r="AK598">
        <v>6</v>
      </c>
      <c r="AL598">
        <v>19</v>
      </c>
      <c r="AM598">
        <v>14</v>
      </c>
      <c r="AN598">
        <v>12</v>
      </c>
      <c r="AO598">
        <v>18</v>
      </c>
      <c r="AT598">
        <f t="shared" si="46"/>
        <v>505</v>
      </c>
    </row>
    <row r="599" spans="1:46" x14ac:dyDescent="0.25">
      <c r="A599">
        <v>22</v>
      </c>
      <c r="B599" t="s">
        <v>368</v>
      </c>
      <c r="E599" t="s">
        <v>373</v>
      </c>
      <c r="U599">
        <v>507</v>
      </c>
      <c r="V599">
        <v>7</v>
      </c>
      <c r="W599">
        <v>5</v>
      </c>
      <c r="X599">
        <v>16</v>
      </c>
      <c r="Y599">
        <v>19</v>
      </c>
      <c r="Z599">
        <v>6</v>
      </c>
      <c r="AA599">
        <v>13</v>
      </c>
      <c r="AB599">
        <v>15</v>
      </c>
      <c r="AC599">
        <v>17</v>
      </c>
      <c r="AD599">
        <v>1</v>
      </c>
      <c r="AE599">
        <v>2</v>
      </c>
      <c r="AF599">
        <v>12</v>
      </c>
      <c r="AG599">
        <v>11</v>
      </c>
      <c r="AH599">
        <v>4</v>
      </c>
      <c r="AI599">
        <v>9</v>
      </c>
      <c r="AJ599">
        <v>3</v>
      </c>
      <c r="AK599">
        <v>8</v>
      </c>
      <c r="AL599">
        <v>20</v>
      </c>
      <c r="AM599">
        <v>14</v>
      </c>
      <c r="AN599">
        <v>10</v>
      </c>
      <c r="AO599">
        <v>18</v>
      </c>
      <c r="AT599">
        <f t="shared" si="46"/>
        <v>506</v>
      </c>
    </row>
    <row r="600" spans="1:46" x14ac:dyDescent="0.25">
      <c r="A600">
        <v>22</v>
      </c>
      <c r="B600" t="s">
        <v>362</v>
      </c>
      <c r="E600" t="s">
        <v>381</v>
      </c>
      <c r="U600">
        <v>508</v>
      </c>
      <c r="V600">
        <v>6</v>
      </c>
      <c r="W600">
        <v>5</v>
      </c>
      <c r="X600">
        <v>17</v>
      </c>
      <c r="Y600">
        <v>20</v>
      </c>
      <c r="Z600">
        <v>4</v>
      </c>
      <c r="AA600">
        <v>13</v>
      </c>
      <c r="AB600">
        <v>12</v>
      </c>
      <c r="AC600">
        <v>16</v>
      </c>
      <c r="AD600">
        <v>1</v>
      </c>
      <c r="AE600">
        <v>2</v>
      </c>
      <c r="AF600">
        <v>11</v>
      </c>
      <c r="AG600">
        <v>9</v>
      </c>
      <c r="AH600">
        <v>3</v>
      </c>
      <c r="AI600">
        <v>10</v>
      </c>
      <c r="AJ600">
        <v>8</v>
      </c>
      <c r="AK600">
        <v>7</v>
      </c>
      <c r="AL600">
        <v>18</v>
      </c>
      <c r="AM600">
        <v>15</v>
      </c>
      <c r="AN600">
        <v>14</v>
      </c>
      <c r="AO600">
        <v>19</v>
      </c>
      <c r="AT600">
        <f t="shared" si="46"/>
        <v>507</v>
      </c>
    </row>
    <row r="601" spans="1:46" x14ac:dyDescent="0.25">
      <c r="A601">
        <v>22</v>
      </c>
      <c r="B601" t="s">
        <v>364</v>
      </c>
      <c r="E601" t="s">
        <v>380</v>
      </c>
      <c r="U601">
        <v>509</v>
      </c>
      <c r="V601">
        <v>8</v>
      </c>
      <c r="W601">
        <v>6</v>
      </c>
      <c r="X601">
        <v>17</v>
      </c>
      <c r="Y601">
        <v>18</v>
      </c>
      <c r="Z601">
        <v>2</v>
      </c>
      <c r="AA601">
        <v>14</v>
      </c>
      <c r="AB601">
        <v>12</v>
      </c>
      <c r="AC601">
        <v>16</v>
      </c>
      <c r="AD601">
        <v>1</v>
      </c>
      <c r="AE601">
        <v>4</v>
      </c>
      <c r="AF601">
        <v>10</v>
      </c>
      <c r="AG601">
        <v>9</v>
      </c>
      <c r="AH601">
        <v>3</v>
      </c>
      <c r="AI601">
        <v>11</v>
      </c>
      <c r="AJ601">
        <v>5</v>
      </c>
      <c r="AK601">
        <v>7</v>
      </c>
      <c r="AL601">
        <v>20</v>
      </c>
      <c r="AM601">
        <v>15</v>
      </c>
      <c r="AN601">
        <v>13</v>
      </c>
      <c r="AO601">
        <v>19</v>
      </c>
      <c r="AT601">
        <f t="shared" si="46"/>
        <v>508</v>
      </c>
    </row>
    <row r="602" spans="1:46" x14ac:dyDescent="0.25">
      <c r="A602">
        <v>22</v>
      </c>
      <c r="B602" t="s">
        <v>371</v>
      </c>
      <c r="E602" t="s">
        <v>365</v>
      </c>
      <c r="U602">
        <v>510</v>
      </c>
      <c r="V602">
        <v>3</v>
      </c>
      <c r="W602">
        <v>8</v>
      </c>
      <c r="X602">
        <v>19</v>
      </c>
      <c r="Y602">
        <v>20</v>
      </c>
      <c r="Z602">
        <v>2</v>
      </c>
      <c r="AA602">
        <v>13</v>
      </c>
      <c r="AB602">
        <v>15</v>
      </c>
      <c r="AC602">
        <v>16</v>
      </c>
      <c r="AD602">
        <v>1</v>
      </c>
      <c r="AE602">
        <v>4</v>
      </c>
      <c r="AF602">
        <v>9</v>
      </c>
      <c r="AG602">
        <v>10</v>
      </c>
      <c r="AH602">
        <v>5</v>
      </c>
      <c r="AI602">
        <v>11</v>
      </c>
      <c r="AJ602">
        <v>7</v>
      </c>
      <c r="AK602">
        <v>6</v>
      </c>
      <c r="AL602">
        <v>17</v>
      </c>
      <c r="AM602">
        <v>12</v>
      </c>
      <c r="AN602">
        <v>14</v>
      </c>
      <c r="AO602">
        <v>18</v>
      </c>
      <c r="AT602">
        <f t="shared" si="46"/>
        <v>509</v>
      </c>
    </row>
    <row r="603" spans="1:46" x14ac:dyDescent="0.25">
      <c r="A603">
        <v>22</v>
      </c>
      <c r="B603" t="s">
        <v>378</v>
      </c>
      <c r="E603" t="s">
        <v>377</v>
      </c>
      <c r="U603">
        <v>511</v>
      </c>
      <c r="V603">
        <v>4</v>
      </c>
      <c r="W603">
        <v>7</v>
      </c>
      <c r="X603">
        <v>16</v>
      </c>
      <c r="Y603">
        <v>19</v>
      </c>
      <c r="Z603">
        <v>3</v>
      </c>
      <c r="AA603">
        <v>14</v>
      </c>
      <c r="AB603">
        <v>12</v>
      </c>
      <c r="AC603">
        <v>18</v>
      </c>
      <c r="AD603">
        <v>1</v>
      </c>
      <c r="AE603">
        <v>2</v>
      </c>
      <c r="AF603">
        <v>15</v>
      </c>
      <c r="AG603">
        <v>10</v>
      </c>
      <c r="AH603">
        <v>5</v>
      </c>
      <c r="AI603">
        <v>9</v>
      </c>
      <c r="AJ603">
        <v>8</v>
      </c>
      <c r="AK603">
        <v>6</v>
      </c>
      <c r="AL603">
        <v>17</v>
      </c>
      <c r="AM603">
        <v>13</v>
      </c>
      <c r="AN603">
        <v>11</v>
      </c>
      <c r="AO603">
        <v>20</v>
      </c>
      <c r="AT603">
        <f t="shared" si="46"/>
        <v>510</v>
      </c>
    </row>
    <row r="604" spans="1:46" x14ac:dyDescent="0.25">
      <c r="A604">
        <v>23</v>
      </c>
      <c r="B604" t="s">
        <v>380</v>
      </c>
      <c r="E604" t="s">
        <v>378</v>
      </c>
      <c r="U604">
        <v>512</v>
      </c>
      <c r="V604">
        <v>6</v>
      </c>
      <c r="W604">
        <v>4</v>
      </c>
      <c r="X604">
        <v>17</v>
      </c>
      <c r="Y604">
        <v>18</v>
      </c>
      <c r="Z604">
        <v>3</v>
      </c>
      <c r="AA604">
        <v>11</v>
      </c>
      <c r="AB604">
        <v>14</v>
      </c>
      <c r="AC604">
        <v>16</v>
      </c>
      <c r="AD604">
        <v>1</v>
      </c>
      <c r="AE604">
        <v>2</v>
      </c>
      <c r="AF604">
        <v>13</v>
      </c>
      <c r="AG604">
        <v>10</v>
      </c>
      <c r="AH604">
        <v>5</v>
      </c>
      <c r="AI604">
        <v>9</v>
      </c>
      <c r="AJ604">
        <v>7</v>
      </c>
      <c r="AK604">
        <v>8</v>
      </c>
      <c r="AL604">
        <v>20</v>
      </c>
      <c r="AM604">
        <v>15</v>
      </c>
      <c r="AN604">
        <v>12</v>
      </c>
      <c r="AO604">
        <v>19</v>
      </c>
      <c r="AT604">
        <f t="shared" si="46"/>
        <v>511</v>
      </c>
    </row>
    <row r="605" spans="1:46" x14ac:dyDescent="0.25">
      <c r="A605">
        <v>23</v>
      </c>
      <c r="B605" t="s">
        <v>367</v>
      </c>
      <c r="E605" t="s">
        <v>374</v>
      </c>
      <c r="U605">
        <v>513</v>
      </c>
      <c r="V605">
        <v>7</v>
      </c>
      <c r="W605">
        <v>6</v>
      </c>
      <c r="X605">
        <v>16</v>
      </c>
      <c r="Y605">
        <v>20</v>
      </c>
      <c r="Z605">
        <v>4</v>
      </c>
      <c r="AA605">
        <v>14</v>
      </c>
      <c r="AB605">
        <v>11</v>
      </c>
      <c r="AC605">
        <v>18</v>
      </c>
      <c r="AD605">
        <v>1</v>
      </c>
      <c r="AE605">
        <v>2</v>
      </c>
      <c r="AF605">
        <v>8</v>
      </c>
      <c r="AG605">
        <v>9</v>
      </c>
      <c r="AH605">
        <v>3</v>
      </c>
      <c r="AI605">
        <v>13</v>
      </c>
      <c r="AJ605">
        <v>5</v>
      </c>
      <c r="AK605">
        <v>10</v>
      </c>
      <c r="AL605">
        <v>19</v>
      </c>
      <c r="AM605">
        <v>15</v>
      </c>
      <c r="AN605">
        <v>12</v>
      </c>
      <c r="AO605">
        <v>17</v>
      </c>
      <c r="AT605">
        <f t="shared" si="46"/>
        <v>512</v>
      </c>
    </row>
    <row r="606" spans="1:46" x14ac:dyDescent="0.25">
      <c r="A606">
        <v>23</v>
      </c>
      <c r="B606" t="s">
        <v>373</v>
      </c>
      <c r="E606" t="s">
        <v>366</v>
      </c>
      <c r="U606">
        <v>514</v>
      </c>
      <c r="V606">
        <v>8</v>
      </c>
      <c r="W606">
        <v>3</v>
      </c>
      <c r="X606">
        <v>17</v>
      </c>
      <c r="Y606">
        <v>19</v>
      </c>
      <c r="Z606">
        <v>2</v>
      </c>
      <c r="AA606">
        <v>10</v>
      </c>
      <c r="AB606">
        <v>14</v>
      </c>
      <c r="AC606">
        <v>16</v>
      </c>
      <c r="AD606">
        <v>1</v>
      </c>
      <c r="AE606">
        <v>4</v>
      </c>
      <c r="AF606">
        <v>12</v>
      </c>
      <c r="AG606">
        <v>9</v>
      </c>
      <c r="AH606">
        <v>6</v>
      </c>
      <c r="AI606">
        <v>15</v>
      </c>
      <c r="AJ606">
        <v>7</v>
      </c>
      <c r="AK606">
        <v>5</v>
      </c>
      <c r="AL606">
        <v>20</v>
      </c>
      <c r="AM606">
        <v>13</v>
      </c>
      <c r="AN606">
        <v>11</v>
      </c>
      <c r="AO606">
        <v>18</v>
      </c>
      <c r="AT606">
        <f t="shared" ref="AT606:AT669" si="47">U605</f>
        <v>513</v>
      </c>
    </row>
    <row r="607" spans="1:46" x14ac:dyDescent="0.25">
      <c r="A607">
        <v>23</v>
      </c>
      <c r="B607" t="s">
        <v>381</v>
      </c>
      <c r="E607" t="s">
        <v>375</v>
      </c>
      <c r="U607">
        <v>515</v>
      </c>
      <c r="V607">
        <v>7</v>
      </c>
      <c r="W607">
        <v>5</v>
      </c>
      <c r="X607">
        <v>18</v>
      </c>
      <c r="Y607">
        <v>20</v>
      </c>
      <c r="Z607">
        <v>3</v>
      </c>
      <c r="AA607">
        <v>11</v>
      </c>
      <c r="AB607">
        <v>16</v>
      </c>
      <c r="AC607">
        <v>15</v>
      </c>
      <c r="AD607">
        <v>1</v>
      </c>
      <c r="AE607">
        <v>2</v>
      </c>
      <c r="AF607">
        <v>10</v>
      </c>
      <c r="AG607">
        <v>12</v>
      </c>
      <c r="AH607">
        <v>4</v>
      </c>
      <c r="AI607">
        <v>9</v>
      </c>
      <c r="AJ607">
        <v>6</v>
      </c>
      <c r="AK607">
        <v>8</v>
      </c>
      <c r="AL607">
        <v>19</v>
      </c>
      <c r="AM607">
        <v>14</v>
      </c>
      <c r="AN607">
        <v>13</v>
      </c>
      <c r="AO607">
        <v>17</v>
      </c>
      <c r="AT607">
        <f t="shared" si="47"/>
        <v>514</v>
      </c>
    </row>
    <row r="608" spans="1:46" x14ac:dyDescent="0.25">
      <c r="A608">
        <v>23</v>
      </c>
      <c r="B608" t="s">
        <v>363</v>
      </c>
      <c r="E608" t="s">
        <v>379</v>
      </c>
      <c r="U608">
        <v>516</v>
      </c>
      <c r="V608">
        <v>8</v>
      </c>
      <c r="W608">
        <v>4</v>
      </c>
      <c r="X608">
        <v>15</v>
      </c>
      <c r="Y608">
        <v>19</v>
      </c>
      <c r="Z608">
        <v>6</v>
      </c>
      <c r="AA608">
        <v>11</v>
      </c>
      <c r="AB608">
        <v>18</v>
      </c>
      <c r="AC608">
        <v>16</v>
      </c>
      <c r="AD608">
        <v>1</v>
      </c>
      <c r="AE608">
        <v>2</v>
      </c>
      <c r="AF608">
        <v>12</v>
      </c>
      <c r="AG608">
        <v>7</v>
      </c>
      <c r="AH608">
        <v>3</v>
      </c>
      <c r="AI608">
        <v>13</v>
      </c>
      <c r="AJ608">
        <v>5</v>
      </c>
      <c r="AK608">
        <v>9</v>
      </c>
      <c r="AL608">
        <v>20</v>
      </c>
      <c r="AM608">
        <v>14</v>
      </c>
      <c r="AN608">
        <v>10</v>
      </c>
      <c r="AO608">
        <v>17</v>
      </c>
      <c r="AT608">
        <f t="shared" si="47"/>
        <v>515</v>
      </c>
    </row>
    <row r="609" spans="1:46" x14ac:dyDescent="0.25">
      <c r="A609">
        <v>23</v>
      </c>
      <c r="B609" t="s">
        <v>377</v>
      </c>
      <c r="E609" t="s">
        <v>364</v>
      </c>
      <c r="U609">
        <v>517</v>
      </c>
      <c r="V609">
        <v>4</v>
      </c>
      <c r="W609">
        <v>5</v>
      </c>
      <c r="X609">
        <v>14</v>
      </c>
      <c r="Y609">
        <v>20</v>
      </c>
      <c r="Z609">
        <v>6</v>
      </c>
      <c r="AA609">
        <v>9</v>
      </c>
      <c r="AB609">
        <v>13</v>
      </c>
      <c r="AC609">
        <v>18</v>
      </c>
      <c r="AD609">
        <v>1</v>
      </c>
      <c r="AE609">
        <v>3</v>
      </c>
      <c r="AF609">
        <v>16</v>
      </c>
      <c r="AG609">
        <v>12</v>
      </c>
      <c r="AH609">
        <v>2</v>
      </c>
      <c r="AI609">
        <v>8</v>
      </c>
      <c r="AJ609">
        <v>10</v>
      </c>
      <c r="AK609">
        <v>7</v>
      </c>
      <c r="AL609">
        <v>19</v>
      </c>
      <c r="AM609">
        <v>15</v>
      </c>
      <c r="AN609">
        <v>11</v>
      </c>
      <c r="AO609">
        <v>17</v>
      </c>
      <c r="AT609">
        <f t="shared" si="47"/>
        <v>516</v>
      </c>
    </row>
    <row r="610" spans="1:46" x14ac:dyDescent="0.25">
      <c r="A610">
        <v>23</v>
      </c>
      <c r="B610" t="s">
        <v>362</v>
      </c>
      <c r="E610" t="s">
        <v>372</v>
      </c>
      <c r="U610">
        <v>518</v>
      </c>
      <c r="V610">
        <v>8</v>
      </c>
      <c r="W610">
        <v>2</v>
      </c>
      <c r="X610">
        <v>16</v>
      </c>
      <c r="Y610">
        <v>19</v>
      </c>
      <c r="Z610">
        <v>7</v>
      </c>
      <c r="AA610">
        <v>13</v>
      </c>
      <c r="AB610">
        <v>15</v>
      </c>
      <c r="AC610">
        <v>17</v>
      </c>
      <c r="AD610">
        <v>1</v>
      </c>
      <c r="AE610">
        <v>3</v>
      </c>
      <c r="AF610">
        <v>11</v>
      </c>
      <c r="AG610">
        <v>6</v>
      </c>
      <c r="AH610">
        <v>5</v>
      </c>
      <c r="AI610">
        <v>10</v>
      </c>
      <c r="AJ610">
        <v>4</v>
      </c>
      <c r="AK610">
        <v>9</v>
      </c>
      <c r="AL610">
        <v>18</v>
      </c>
      <c r="AM610">
        <v>14</v>
      </c>
      <c r="AN610">
        <v>12</v>
      </c>
      <c r="AO610">
        <v>20</v>
      </c>
      <c r="AT610">
        <f t="shared" si="47"/>
        <v>517</v>
      </c>
    </row>
    <row r="611" spans="1:46" x14ac:dyDescent="0.25">
      <c r="A611">
        <v>23</v>
      </c>
      <c r="B611" t="s">
        <v>376</v>
      </c>
      <c r="E611" t="s">
        <v>369</v>
      </c>
      <c r="U611">
        <v>519</v>
      </c>
      <c r="V611">
        <v>8</v>
      </c>
      <c r="W611">
        <v>4</v>
      </c>
      <c r="X611">
        <v>17</v>
      </c>
      <c r="Y611">
        <v>19</v>
      </c>
      <c r="Z611">
        <v>7</v>
      </c>
      <c r="AA611">
        <v>12</v>
      </c>
      <c r="AB611">
        <v>13</v>
      </c>
      <c r="AC611">
        <v>16</v>
      </c>
      <c r="AD611">
        <v>1</v>
      </c>
      <c r="AE611">
        <v>3</v>
      </c>
      <c r="AF611">
        <v>14</v>
      </c>
      <c r="AG611">
        <v>10</v>
      </c>
      <c r="AH611">
        <v>2</v>
      </c>
      <c r="AI611">
        <v>9</v>
      </c>
      <c r="AJ611">
        <v>5</v>
      </c>
      <c r="AK611">
        <v>6</v>
      </c>
      <c r="AL611">
        <v>20</v>
      </c>
      <c r="AM611">
        <v>15</v>
      </c>
      <c r="AN611">
        <v>11</v>
      </c>
      <c r="AO611">
        <v>18</v>
      </c>
      <c r="AT611">
        <f t="shared" si="47"/>
        <v>518</v>
      </c>
    </row>
    <row r="612" spans="1:46" x14ac:dyDescent="0.25">
      <c r="A612">
        <v>23</v>
      </c>
      <c r="B612" t="s">
        <v>370</v>
      </c>
      <c r="E612" t="s">
        <v>371</v>
      </c>
      <c r="U612">
        <v>520</v>
      </c>
      <c r="V612">
        <v>10</v>
      </c>
      <c r="W612">
        <v>3</v>
      </c>
      <c r="X612">
        <v>16</v>
      </c>
      <c r="Y612">
        <v>19</v>
      </c>
      <c r="Z612">
        <v>6</v>
      </c>
      <c r="AA612">
        <v>11</v>
      </c>
      <c r="AB612">
        <v>15</v>
      </c>
      <c r="AC612">
        <v>17</v>
      </c>
      <c r="AD612">
        <v>1</v>
      </c>
      <c r="AE612">
        <v>4</v>
      </c>
      <c r="AF612">
        <v>13</v>
      </c>
      <c r="AG612">
        <v>9</v>
      </c>
      <c r="AH612">
        <v>2</v>
      </c>
      <c r="AI612">
        <v>8</v>
      </c>
      <c r="AJ612">
        <v>5</v>
      </c>
      <c r="AK612">
        <v>7</v>
      </c>
      <c r="AL612">
        <v>20</v>
      </c>
      <c r="AM612">
        <v>12</v>
      </c>
      <c r="AN612">
        <v>14</v>
      </c>
      <c r="AO612">
        <v>18</v>
      </c>
      <c r="AT612">
        <f t="shared" si="47"/>
        <v>519</v>
      </c>
    </row>
    <row r="613" spans="1:46" x14ac:dyDescent="0.25">
      <c r="A613">
        <v>23</v>
      </c>
      <c r="B613" t="s">
        <v>365</v>
      </c>
      <c r="E613" t="s">
        <v>368</v>
      </c>
      <c r="U613">
        <v>521</v>
      </c>
      <c r="V613">
        <v>6</v>
      </c>
      <c r="W613">
        <v>4</v>
      </c>
      <c r="X613">
        <v>17</v>
      </c>
      <c r="Y613">
        <v>19</v>
      </c>
      <c r="Z613">
        <v>3</v>
      </c>
      <c r="AA613">
        <v>14</v>
      </c>
      <c r="AB613">
        <v>11</v>
      </c>
      <c r="AC613">
        <v>16</v>
      </c>
      <c r="AD613">
        <v>1</v>
      </c>
      <c r="AE613">
        <v>8</v>
      </c>
      <c r="AF613">
        <v>13</v>
      </c>
      <c r="AG613">
        <v>9</v>
      </c>
      <c r="AH613">
        <v>2</v>
      </c>
      <c r="AI613">
        <v>12</v>
      </c>
      <c r="AJ613">
        <v>7</v>
      </c>
      <c r="AK613">
        <v>5</v>
      </c>
      <c r="AL613">
        <v>20</v>
      </c>
      <c r="AM613">
        <v>15</v>
      </c>
      <c r="AN613">
        <v>10</v>
      </c>
      <c r="AO613">
        <v>18</v>
      </c>
      <c r="AT613">
        <f t="shared" si="47"/>
        <v>520</v>
      </c>
    </row>
    <row r="614" spans="1:46" x14ac:dyDescent="0.25">
      <c r="A614">
        <v>24</v>
      </c>
      <c r="B614" t="s">
        <v>374</v>
      </c>
      <c r="E614" t="s">
        <v>376</v>
      </c>
      <c r="U614">
        <v>522</v>
      </c>
      <c r="V614">
        <v>9</v>
      </c>
      <c r="W614">
        <v>6</v>
      </c>
      <c r="X614">
        <v>17</v>
      </c>
      <c r="Y614">
        <v>19</v>
      </c>
      <c r="Z614">
        <v>8</v>
      </c>
      <c r="AA614">
        <v>13</v>
      </c>
      <c r="AB614">
        <v>14</v>
      </c>
      <c r="AC614">
        <v>18</v>
      </c>
      <c r="AD614">
        <v>1</v>
      </c>
      <c r="AE614">
        <v>2</v>
      </c>
      <c r="AF614">
        <v>12</v>
      </c>
      <c r="AG614">
        <v>10</v>
      </c>
      <c r="AH614">
        <v>3</v>
      </c>
      <c r="AI614">
        <v>7</v>
      </c>
      <c r="AJ614">
        <v>5</v>
      </c>
      <c r="AK614">
        <v>4</v>
      </c>
      <c r="AL614">
        <v>20</v>
      </c>
      <c r="AM614">
        <v>15</v>
      </c>
      <c r="AN614">
        <v>11</v>
      </c>
      <c r="AO614">
        <v>16</v>
      </c>
      <c r="AT614">
        <f t="shared" si="47"/>
        <v>521</v>
      </c>
    </row>
    <row r="615" spans="1:46" x14ac:dyDescent="0.25">
      <c r="A615">
        <v>24</v>
      </c>
      <c r="B615" t="s">
        <v>378</v>
      </c>
      <c r="E615" t="s">
        <v>365</v>
      </c>
      <c r="U615">
        <v>523</v>
      </c>
      <c r="V615">
        <v>5</v>
      </c>
      <c r="W615">
        <v>4</v>
      </c>
      <c r="X615">
        <v>17</v>
      </c>
      <c r="Y615">
        <v>19</v>
      </c>
      <c r="Z615">
        <v>7</v>
      </c>
      <c r="AA615">
        <v>8</v>
      </c>
      <c r="AB615">
        <v>15</v>
      </c>
      <c r="AC615">
        <v>16</v>
      </c>
      <c r="AD615">
        <v>1</v>
      </c>
      <c r="AE615">
        <v>3</v>
      </c>
      <c r="AF615">
        <v>13</v>
      </c>
      <c r="AG615">
        <v>11</v>
      </c>
      <c r="AH615">
        <v>2</v>
      </c>
      <c r="AI615">
        <v>12</v>
      </c>
      <c r="AJ615">
        <v>6</v>
      </c>
      <c r="AK615">
        <v>9</v>
      </c>
      <c r="AL615">
        <v>18</v>
      </c>
      <c r="AM615">
        <v>14</v>
      </c>
      <c r="AN615">
        <v>10</v>
      </c>
      <c r="AO615">
        <v>20</v>
      </c>
      <c r="AT615">
        <f t="shared" si="47"/>
        <v>522</v>
      </c>
    </row>
    <row r="616" spans="1:46" x14ac:dyDescent="0.25">
      <c r="A616">
        <v>24</v>
      </c>
      <c r="B616" t="s">
        <v>379</v>
      </c>
      <c r="E616" t="s">
        <v>380</v>
      </c>
      <c r="U616">
        <v>524</v>
      </c>
      <c r="V616">
        <v>6</v>
      </c>
      <c r="W616">
        <v>7</v>
      </c>
      <c r="X616">
        <v>18</v>
      </c>
      <c r="Y616">
        <v>19</v>
      </c>
      <c r="Z616">
        <v>4</v>
      </c>
      <c r="AA616">
        <v>15</v>
      </c>
      <c r="AB616">
        <v>12</v>
      </c>
      <c r="AC616">
        <v>16</v>
      </c>
      <c r="AD616">
        <v>1</v>
      </c>
      <c r="AE616">
        <v>2</v>
      </c>
      <c r="AF616">
        <v>14</v>
      </c>
      <c r="AG616">
        <v>11</v>
      </c>
      <c r="AH616">
        <v>3</v>
      </c>
      <c r="AI616">
        <v>13</v>
      </c>
      <c r="AJ616">
        <v>5</v>
      </c>
      <c r="AK616">
        <v>8</v>
      </c>
      <c r="AL616">
        <v>20</v>
      </c>
      <c r="AM616">
        <v>10</v>
      </c>
      <c r="AN616">
        <v>9</v>
      </c>
      <c r="AO616">
        <v>17</v>
      </c>
      <c r="AT616">
        <f t="shared" si="47"/>
        <v>523</v>
      </c>
    </row>
    <row r="617" spans="1:46" x14ac:dyDescent="0.25">
      <c r="A617">
        <v>24</v>
      </c>
      <c r="B617" t="s">
        <v>363</v>
      </c>
      <c r="E617" t="s">
        <v>373</v>
      </c>
      <c r="U617">
        <v>525</v>
      </c>
      <c r="V617">
        <v>4</v>
      </c>
      <c r="W617">
        <v>7</v>
      </c>
      <c r="X617">
        <v>16</v>
      </c>
      <c r="Y617">
        <v>20</v>
      </c>
      <c r="Z617">
        <v>5</v>
      </c>
      <c r="AA617">
        <v>11</v>
      </c>
      <c r="AB617">
        <v>14</v>
      </c>
      <c r="AC617">
        <v>17</v>
      </c>
      <c r="AD617">
        <v>1</v>
      </c>
      <c r="AE617">
        <v>2</v>
      </c>
      <c r="AF617">
        <v>13</v>
      </c>
      <c r="AG617">
        <v>10</v>
      </c>
      <c r="AH617">
        <v>3</v>
      </c>
      <c r="AI617">
        <v>12</v>
      </c>
      <c r="AJ617">
        <v>6</v>
      </c>
      <c r="AK617">
        <v>8</v>
      </c>
      <c r="AL617">
        <v>19</v>
      </c>
      <c r="AM617">
        <v>15</v>
      </c>
      <c r="AN617">
        <v>9</v>
      </c>
      <c r="AO617">
        <v>18</v>
      </c>
      <c r="AT617">
        <f t="shared" si="47"/>
        <v>524</v>
      </c>
    </row>
    <row r="618" spans="1:46" x14ac:dyDescent="0.25">
      <c r="A618">
        <v>24</v>
      </c>
      <c r="B618" t="s">
        <v>375</v>
      </c>
      <c r="E618" t="s">
        <v>369</v>
      </c>
      <c r="U618">
        <v>526</v>
      </c>
      <c r="V618">
        <v>8</v>
      </c>
      <c r="W618">
        <v>4</v>
      </c>
      <c r="X618">
        <v>17</v>
      </c>
      <c r="Y618">
        <v>19</v>
      </c>
      <c r="Z618">
        <v>7</v>
      </c>
      <c r="AA618">
        <v>10</v>
      </c>
      <c r="AB618">
        <v>15</v>
      </c>
      <c r="AC618">
        <v>16</v>
      </c>
      <c r="AD618">
        <v>1</v>
      </c>
      <c r="AE618">
        <v>3</v>
      </c>
      <c r="AF618">
        <v>14</v>
      </c>
      <c r="AG618">
        <v>12</v>
      </c>
      <c r="AH618">
        <v>2</v>
      </c>
      <c r="AI618">
        <v>9</v>
      </c>
      <c r="AJ618">
        <v>5</v>
      </c>
      <c r="AK618">
        <v>6</v>
      </c>
      <c r="AL618">
        <v>20</v>
      </c>
      <c r="AM618">
        <v>13</v>
      </c>
      <c r="AN618">
        <v>11</v>
      </c>
      <c r="AO618">
        <v>18</v>
      </c>
      <c r="AT618">
        <f t="shared" si="47"/>
        <v>525</v>
      </c>
    </row>
    <row r="619" spans="1:46" x14ac:dyDescent="0.25">
      <c r="A619">
        <v>24</v>
      </c>
      <c r="B619" t="s">
        <v>366</v>
      </c>
      <c r="E619" t="s">
        <v>367</v>
      </c>
      <c r="U619">
        <v>527</v>
      </c>
      <c r="V619">
        <v>8</v>
      </c>
      <c r="W619">
        <v>3</v>
      </c>
      <c r="X619">
        <v>16</v>
      </c>
      <c r="Y619">
        <v>18</v>
      </c>
      <c r="Z619">
        <v>5</v>
      </c>
      <c r="AA619">
        <v>13</v>
      </c>
      <c r="AB619">
        <v>15</v>
      </c>
      <c r="AC619">
        <v>19</v>
      </c>
      <c r="AD619">
        <v>1</v>
      </c>
      <c r="AE619">
        <v>2</v>
      </c>
      <c r="AF619">
        <v>12</v>
      </c>
      <c r="AG619">
        <v>11</v>
      </c>
      <c r="AH619">
        <v>4</v>
      </c>
      <c r="AI619">
        <v>10</v>
      </c>
      <c r="AJ619">
        <v>6</v>
      </c>
      <c r="AK619">
        <v>7</v>
      </c>
      <c r="AL619">
        <v>20</v>
      </c>
      <c r="AM619">
        <v>14</v>
      </c>
      <c r="AN619">
        <v>9</v>
      </c>
      <c r="AO619">
        <v>17</v>
      </c>
      <c r="AT619">
        <f t="shared" si="47"/>
        <v>526</v>
      </c>
    </row>
    <row r="620" spans="1:46" x14ac:dyDescent="0.25">
      <c r="A620">
        <v>24</v>
      </c>
      <c r="B620" t="s">
        <v>371</v>
      </c>
      <c r="E620" t="s">
        <v>381</v>
      </c>
      <c r="U620">
        <v>528</v>
      </c>
      <c r="V620">
        <v>6</v>
      </c>
      <c r="W620">
        <v>4</v>
      </c>
      <c r="X620">
        <v>16</v>
      </c>
      <c r="Y620">
        <v>20</v>
      </c>
      <c r="Z620">
        <v>7</v>
      </c>
      <c r="AA620">
        <v>13</v>
      </c>
      <c r="AB620">
        <v>15</v>
      </c>
      <c r="AC620">
        <v>17</v>
      </c>
      <c r="AD620">
        <v>1</v>
      </c>
      <c r="AE620">
        <v>2</v>
      </c>
      <c r="AF620">
        <v>9</v>
      </c>
      <c r="AG620">
        <v>11</v>
      </c>
      <c r="AH620">
        <v>3</v>
      </c>
      <c r="AI620">
        <v>10</v>
      </c>
      <c r="AJ620">
        <v>5</v>
      </c>
      <c r="AK620">
        <v>8</v>
      </c>
      <c r="AL620">
        <v>18</v>
      </c>
      <c r="AM620">
        <v>14</v>
      </c>
      <c r="AN620">
        <v>12</v>
      </c>
      <c r="AO620">
        <v>19</v>
      </c>
      <c r="AT620">
        <f t="shared" si="47"/>
        <v>527</v>
      </c>
    </row>
    <row r="621" spans="1:46" x14ac:dyDescent="0.25">
      <c r="A621">
        <v>24</v>
      </c>
      <c r="B621" t="s">
        <v>377</v>
      </c>
      <c r="E621" t="s">
        <v>370</v>
      </c>
      <c r="U621">
        <v>529</v>
      </c>
      <c r="V621">
        <v>3</v>
      </c>
      <c r="W621">
        <v>6</v>
      </c>
      <c r="X621">
        <v>16</v>
      </c>
      <c r="Y621">
        <v>19</v>
      </c>
      <c r="Z621">
        <v>7</v>
      </c>
      <c r="AA621">
        <v>11</v>
      </c>
      <c r="AB621">
        <v>15</v>
      </c>
      <c r="AC621">
        <v>18</v>
      </c>
      <c r="AD621">
        <v>1</v>
      </c>
      <c r="AE621">
        <v>2</v>
      </c>
      <c r="AF621">
        <v>9</v>
      </c>
      <c r="AG621">
        <v>10</v>
      </c>
      <c r="AH621">
        <v>4</v>
      </c>
      <c r="AI621">
        <v>12</v>
      </c>
      <c r="AJ621">
        <v>8</v>
      </c>
      <c r="AK621">
        <v>5</v>
      </c>
      <c r="AL621">
        <v>20</v>
      </c>
      <c r="AM621">
        <v>13</v>
      </c>
      <c r="AN621">
        <v>14</v>
      </c>
      <c r="AO621">
        <v>17</v>
      </c>
      <c r="AT621">
        <f t="shared" si="47"/>
        <v>528</v>
      </c>
    </row>
    <row r="622" spans="1:46" x14ac:dyDescent="0.25">
      <c r="A622">
        <v>24</v>
      </c>
      <c r="B622" t="s">
        <v>368</v>
      </c>
      <c r="E622" t="s">
        <v>362</v>
      </c>
      <c r="U622">
        <v>530</v>
      </c>
      <c r="V622">
        <v>8</v>
      </c>
      <c r="W622">
        <v>7</v>
      </c>
      <c r="X622">
        <v>17</v>
      </c>
      <c r="Y622">
        <v>20</v>
      </c>
      <c r="Z622">
        <v>5</v>
      </c>
      <c r="AA622">
        <v>12</v>
      </c>
      <c r="AB622">
        <v>16</v>
      </c>
      <c r="AC622">
        <v>13</v>
      </c>
      <c r="AD622">
        <v>1</v>
      </c>
      <c r="AE622">
        <v>3</v>
      </c>
      <c r="AF622">
        <v>14</v>
      </c>
      <c r="AG622">
        <v>10</v>
      </c>
      <c r="AH622">
        <v>2</v>
      </c>
      <c r="AI622">
        <v>11</v>
      </c>
      <c r="AJ622">
        <v>6</v>
      </c>
      <c r="AK622">
        <v>4</v>
      </c>
      <c r="AL622">
        <v>19</v>
      </c>
      <c r="AM622">
        <v>15</v>
      </c>
      <c r="AN622">
        <v>9</v>
      </c>
      <c r="AO622">
        <v>18</v>
      </c>
      <c r="AT622">
        <f t="shared" si="47"/>
        <v>529</v>
      </c>
    </row>
    <row r="623" spans="1:46" x14ac:dyDescent="0.25">
      <c r="A623">
        <v>24</v>
      </c>
      <c r="B623" t="s">
        <v>364</v>
      </c>
      <c r="E623" t="s">
        <v>372</v>
      </c>
      <c r="U623">
        <v>531</v>
      </c>
      <c r="V623">
        <v>8</v>
      </c>
      <c r="W623">
        <v>5</v>
      </c>
      <c r="X623">
        <v>16</v>
      </c>
      <c r="Y623">
        <v>20</v>
      </c>
      <c r="Z623">
        <v>4</v>
      </c>
      <c r="AA623">
        <v>12</v>
      </c>
      <c r="AB623">
        <v>15</v>
      </c>
      <c r="AC623">
        <v>19</v>
      </c>
      <c r="AD623">
        <v>1</v>
      </c>
      <c r="AE623">
        <v>2</v>
      </c>
      <c r="AF623">
        <v>11</v>
      </c>
      <c r="AG623">
        <v>13</v>
      </c>
      <c r="AH623">
        <v>3</v>
      </c>
      <c r="AI623">
        <v>9</v>
      </c>
      <c r="AJ623">
        <v>7</v>
      </c>
      <c r="AK623">
        <v>6</v>
      </c>
      <c r="AL623">
        <v>18</v>
      </c>
      <c r="AM623">
        <v>14</v>
      </c>
      <c r="AN623">
        <v>10</v>
      </c>
      <c r="AO623">
        <v>17</v>
      </c>
      <c r="AT623">
        <f t="shared" si="47"/>
        <v>530</v>
      </c>
    </row>
    <row r="624" spans="1:46" x14ac:dyDescent="0.25">
      <c r="A624">
        <v>25</v>
      </c>
      <c r="B624" t="s">
        <v>370</v>
      </c>
      <c r="E624" t="s">
        <v>378</v>
      </c>
      <c r="U624">
        <v>532</v>
      </c>
      <c r="V624">
        <v>8</v>
      </c>
      <c r="W624">
        <v>4</v>
      </c>
      <c r="X624">
        <v>16</v>
      </c>
      <c r="Y624">
        <v>19</v>
      </c>
      <c r="Z624">
        <v>5</v>
      </c>
      <c r="AA624">
        <v>13</v>
      </c>
      <c r="AB624">
        <v>14</v>
      </c>
      <c r="AC624">
        <v>17</v>
      </c>
      <c r="AD624">
        <v>1</v>
      </c>
      <c r="AE624">
        <v>2</v>
      </c>
      <c r="AF624">
        <v>12</v>
      </c>
      <c r="AG624">
        <v>11</v>
      </c>
      <c r="AH624">
        <v>3</v>
      </c>
      <c r="AI624">
        <v>10</v>
      </c>
      <c r="AJ624">
        <v>7</v>
      </c>
      <c r="AK624">
        <v>6</v>
      </c>
      <c r="AL624">
        <v>20</v>
      </c>
      <c r="AM624">
        <v>15</v>
      </c>
      <c r="AN624">
        <v>9</v>
      </c>
      <c r="AO624">
        <v>18</v>
      </c>
      <c r="AT624">
        <f t="shared" si="47"/>
        <v>531</v>
      </c>
    </row>
    <row r="625" spans="1:46" x14ac:dyDescent="0.25">
      <c r="A625">
        <v>25</v>
      </c>
      <c r="B625" t="s">
        <v>362</v>
      </c>
      <c r="E625" t="s">
        <v>379</v>
      </c>
      <c r="U625">
        <v>533</v>
      </c>
      <c r="V625">
        <v>6</v>
      </c>
      <c r="W625">
        <v>7</v>
      </c>
      <c r="X625">
        <v>16</v>
      </c>
      <c r="Y625">
        <v>20</v>
      </c>
      <c r="Z625">
        <v>4</v>
      </c>
      <c r="AA625">
        <v>14</v>
      </c>
      <c r="AB625">
        <v>15</v>
      </c>
      <c r="AC625">
        <v>18</v>
      </c>
      <c r="AD625">
        <v>1</v>
      </c>
      <c r="AE625">
        <v>3</v>
      </c>
      <c r="AF625">
        <v>11</v>
      </c>
      <c r="AG625">
        <v>12</v>
      </c>
      <c r="AH625">
        <v>2</v>
      </c>
      <c r="AI625">
        <v>9</v>
      </c>
      <c r="AJ625">
        <v>5</v>
      </c>
      <c r="AK625">
        <v>8</v>
      </c>
      <c r="AL625">
        <v>19</v>
      </c>
      <c r="AM625">
        <v>13</v>
      </c>
      <c r="AN625">
        <v>10</v>
      </c>
      <c r="AO625">
        <v>17</v>
      </c>
      <c r="AT625">
        <f t="shared" si="47"/>
        <v>532</v>
      </c>
    </row>
    <row r="626" spans="1:46" x14ac:dyDescent="0.25">
      <c r="A626">
        <v>25</v>
      </c>
      <c r="B626" t="s">
        <v>365</v>
      </c>
      <c r="E626" t="s">
        <v>366</v>
      </c>
      <c r="U626">
        <v>534</v>
      </c>
      <c r="V626">
        <v>10</v>
      </c>
      <c r="W626">
        <v>4</v>
      </c>
      <c r="X626">
        <v>17</v>
      </c>
      <c r="Y626">
        <v>18</v>
      </c>
      <c r="Z626">
        <v>5</v>
      </c>
      <c r="AA626">
        <v>16</v>
      </c>
      <c r="AB626">
        <v>14</v>
      </c>
      <c r="AC626">
        <v>15</v>
      </c>
      <c r="AD626">
        <v>1</v>
      </c>
      <c r="AE626">
        <v>3</v>
      </c>
      <c r="AF626">
        <v>11</v>
      </c>
      <c r="AG626">
        <v>6</v>
      </c>
      <c r="AH626">
        <v>2</v>
      </c>
      <c r="AI626">
        <v>9</v>
      </c>
      <c r="AJ626">
        <v>7</v>
      </c>
      <c r="AK626">
        <v>8</v>
      </c>
      <c r="AL626">
        <v>19</v>
      </c>
      <c r="AM626">
        <v>13</v>
      </c>
      <c r="AN626">
        <v>12</v>
      </c>
      <c r="AO626">
        <v>20</v>
      </c>
      <c r="AT626">
        <f t="shared" si="47"/>
        <v>533</v>
      </c>
    </row>
    <row r="627" spans="1:46" x14ac:dyDescent="0.25">
      <c r="A627">
        <v>25</v>
      </c>
      <c r="B627" t="s">
        <v>381</v>
      </c>
      <c r="E627" t="s">
        <v>364</v>
      </c>
      <c r="U627">
        <v>535</v>
      </c>
      <c r="V627">
        <v>8</v>
      </c>
      <c r="W627">
        <v>7</v>
      </c>
      <c r="X627">
        <v>18</v>
      </c>
      <c r="Y627">
        <v>20</v>
      </c>
      <c r="Z627">
        <v>4</v>
      </c>
      <c r="AA627">
        <v>9</v>
      </c>
      <c r="AB627">
        <v>14</v>
      </c>
      <c r="AC627">
        <v>16</v>
      </c>
      <c r="AD627">
        <v>1</v>
      </c>
      <c r="AE627">
        <v>3</v>
      </c>
      <c r="AF627">
        <v>13</v>
      </c>
      <c r="AG627">
        <v>10</v>
      </c>
      <c r="AH627">
        <v>2</v>
      </c>
      <c r="AI627">
        <v>11</v>
      </c>
      <c r="AJ627">
        <v>6</v>
      </c>
      <c r="AK627">
        <v>5</v>
      </c>
      <c r="AL627">
        <v>19</v>
      </c>
      <c r="AM627">
        <v>15</v>
      </c>
      <c r="AN627">
        <v>12</v>
      </c>
      <c r="AO627">
        <v>17</v>
      </c>
      <c r="AT627">
        <f t="shared" si="47"/>
        <v>534</v>
      </c>
    </row>
    <row r="628" spans="1:46" x14ac:dyDescent="0.25">
      <c r="A628">
        <v>25</v>
      </c>
      <c r="B628" t="s">
        <v>380</v>
      </c>
      <c r="E628" t="s">
        <v>373</v>
      </c>
      <c r="U628">
        <v>536</v>
      </c>
      <c r="V628">
        <v>7</v>
      </c>
      <c r="W628">
        <v>6</v>
      </c>
      <c r="X628">
        <v>19</v>
      </c>
      <c r="Y628">
        <v>18</v>
      </c>
      <c r="Z628">
        <v>4</v>
      </c>
      <c r="AA628">
        <v>15</v>
      </c>
      <c r="AB628">
        <v>10</v>
      </c>
      <c r="AC628">
        <v>16</v>
      </c>
      <c r="AD628">
        <v>1</v>
      </c>
      <c r="AE628">
        <v>2</v>
      </c>
      <c r="AF628">
        <v>13</v>
      </c>
      <c r="AG628">
        <v>9</v>
      </c>
      <c r="AH628">
        <v>3</v>
      </c>
      <c r="AI628">
        <v>11</v>
      </c>
      <c r="AJ628">
        <v>5</v>
      </c>
      <c r="AK628">
        <v>8</v>
      </c>
      <c r="AL628">
        <v>20</v>
      </c>
      <c r="AM628">
        <v>14</v>
      </c>
      <c r="AN628">
        <v>12</v>
      </c>
      <c r="AO628">
        <v>17</v>
      </c>
      <c r="AT628">
        <f t="shared" si="47"/>
        <v>535</v>
      </c>
    </row>
    <row r="629" spans="1:46" x14ac:dyDescent="0.25">
      <c r="A629">
        <v>25</v>
      </c>
      <c r="B629" t="s">
        <v>369</v>
      </c>
      <c r="E629" t="s">
        <v>371</v>
      </c>
      <c r="U629">
        <v>537</v>
      </c>
      <c r="V629">
        <v>8</v>
      </c>
      <c r="W629">
        <v>3</v>
      </c>
      <c r="X629">
        <v>16</v>
      </c>
      <c r="Y629">
        <v>18</v>
      </c>
      <c r="Z629">
        <v>7</v>
      </c>
      <c r="AA629">
        <v>13</v>
      </c>
      <c r="AB629">
        <v>15</v>
      </c>
      <c r="AC629">
        <v>17</v>
      </c>
      <c r="AD629">
        <v>1</v>
      </c>
      <c r="AE629">
        <v>4</v>
      </c>
      <c r="AF629">
        <v>14</v>
      </c>
      <c r="AG629">
        <v>11</v>
      </c>
      <c r="AH629">
        <v>2</v>
      </c>
      <c r="AI629">
        <v>12</v>
      </c>
      <c r="AJ629">
        <v>6</v>
      </c>
      <c r="AK629">
        <v>5</v>
      </c>
      <c r="AL629">
        <v>19</v>
      </c>
      <c r="AM629">
        <v>9</v>
      </c>
      <c r="AN629">
        <v>10</v>
      </c>
      <c r="AO629">
        <v>20</v>
      </c>
      <c r="AT629">
        <f t="shared" si="47"/>
        <v>536</v>
      </c>
    </row>
    <row r="630" spans="1:46" x14ac:dyDescent="0.25">
      <c r="A630">
        <v>25</v>
      </c>
      <c r="B630" t="s">
        <v>376</v>
      </c>
      <c r="E630" t="s">
        <v>368</v>
      </c>
      <c r="U630">
        <v>538</v>
      </c>
      <c r="V630">
        <v>7</v>
      </c>
      <c r="W630">
        <v>5</v>
      </c>
      <c r="X630">
        <v>16</v>
      </c>
      <c r="Y630">
        <v>20</v>
      </c>
      <c r="Z630">
        <v>3</v>
      </c>
      <c r="AA630">
        <v>15</v>
      </c>
      <c r="AB630">
        <v>14</v>
      </c>
      <c r="AC630">
        <v>18</v>
      </c>
      <c r="AD630">
        <v>1</v>
      </c>
      <c r="AE630">
        <v>2</v>
      </c>
      <c r="AF630">
        <v>13</v>
      </c>
      <c r="AG630">
        <v>12</v>
      </c>
      <c r="AH630">
        <v>4</v>
      </c>
      <c r="AI630">
        <v>9</v>
      </c>
      <c r="AJ630">
        <v>6</v>
      </c>
      <c r="AK630">
        <v>8</v>
      </c>
      <c r="AL630">
        <v>19</v>
      </c>
      <c r="AM630">
        <v>11</v>
      </c>
      <c r="AN630">
        <v>10</v>
      </c>
      <c r="AO630">
        <v>17</v>
      </c>
      <c r="AT630">
        <f t="shared" si="47"/>
        <v>537</v>
      </c>
    </row>
    <row r="631" spans="1:46" x14ac:dyDescent="0.25">
      <c r="A631">
        <v>25</v>
      </c>
      <c r="B631" t="s">
        <v>375</v>
      </c>
      <c r="E631" t="s">
        <v>374</v>
      </c>
      <c r="U631">
        <v>539</v>
      </c>
      <c r="V631">
        <v>8</v>
      </c>
      <c r="W631">
        <v>7</v>
      </c>
      <c r="X631">
        <v>16</v>
      </c>
      <c r="Y631">
        <v>20</v>
      </c>
      <c r="Z631">
        <v>5</v>
      </c>
      <c r="AA631">
        <v>14</v>
      </c>
      <c r="AB631">
        <v>15</v>
      </c>
      <c r="AC631">
        <v>18</v>
      </c>
      <c r="AD631">
        <v>1</v>
      </c>
      <c r="AE631">
        <v>2</v>
      </c>
      <c r="AF631">
        <v>12</v>
      </c>
      <c r="AG631">
        <v>9</v>
      </c>
      <c r="AH631">
        <v>3</v>
      </c>
      <c r="AI631">
        <v>13</v>
      </c>
      <c r="AJ631">
        <v>4</v>
      </c>
      <c r="AK631">
        <v>6</v>
      </c>
      <c r="AL631">
        <v>19</v>
      </c>
      <c r="AM631">
        <v>10</v>
      </c>
      <c r="AN631">
        <v>11</v>
      </c>
      <c r="AO631">
        <v>17</v>
      </c>
      <c r="AT631">
        <f t="shared" si="47"/>
        <v>538</v>
      </c>
    </row>
    <row r="632" spans="1:46" x14ac:dyDescent="0.25">
      <c r="A632">
        <v>25</v>
      </c>
      <c r="B632" t="s">
        <v>372</v>
      </c>
      <c r="E632" t="s">
        <v>363</v>
      </c>
      <c r="U632">
        <v>540</v>
      </c>
      <c r="V632">
        <v>8</v>
      </c>
      <c r="W632">
        <v>5</v>
      </c>
      <c r="X632">
        <v>16</v>
      </c>
      <c r="Y632">
        <v>19</v>
      </c>
      <c r="Z632">
        <v>4</v>
      </c>
      <c r="AA632">
        <v>11</v>
      </c>
      <c r="AB632">
        <v>15</v>
      </c>
      <c r="AC632">
        <v>17</v>
      </c>
      <c r="AD632">
        <v>1</v>
      </c>
      <c r="AE632">
        <v>2</v>
      </c>
      <c r="AF632">
        <v>9</v>
      </c>
      <c r="AG632">
        <v>12</v>
      </c>
      <c r="AH632">
        <v>3</v>
      </c>
      <c r="AI632">
        <v>13</v>
      </c>
      <c r="AJ632">
        <v>7</v>
      </c>
      <c r="AK632">
        <v>6</v>
      </c>
      <c r="AL632">
        <v>20</v>
      </c>
      <c r="AM632">
        <v>14</v>
      </c>
      <c r="AN632">
        <v>10</v>
      </c>
      <c r="AO632">
        <v>18</v>
      </c>
      <c r="AT632">
        <f t="shared" si="47"/>
        <v>539</v>
      </c>
    </row>
    <row r="633" spans="1:46" x14ac:dyDescent="0.25">
      <c r="A633">
        <v>25</v>
      </c>
      <c r="B633" t="s">
        <v>367</v>
      </c>
      <c r="E633" t="s">
        <v>377</v>
      </c>
      <c r="U633">
        <v>541</v>
      </c>
      <c r="V633">
        <v>7</v>
      </c>
      <c r="W633">
        <v>4</v>
      </c>
      <c r="X633">
        <v>17</v>
      </c>
      <c r="Y633">
        <v>18</v>
      </c>
      <c r="Z633">
        <v>8</v>
      </c>
      <c r="AA633">
        <v>9</v>
      </c>
      <c r="AB633">
        <v>15</v>
      </c>
      <c r="AC633">
        <v>16</v>
      </c>
      <c r="AD633">
        <v>1</v>
      </c>
      <c r="AE633">
        <v>2</v>
      </c>
      <c r="AF633">
        <v>10</v>
      </c>
      <c r="AG633">
        <v>12</v>
      </c>
      <c r="AH633">
        <v>3</v>
      </c>
      <c r="AI633">
        <v>13</v>
      </c>
      <c r="AJ633">
        <v>6</v>
      </c>
      <c r="AK633">
        <v>5</v>
      </c>
      <c r="AL633">
        <v>19</v>
      </c>
      <c r="AM633">
        <v>14</v>
      </c>
      <c r="AN633">
        <v>11</v>
      </c>
      <c r="AO633">
        <v>20</v>
      </c>
      <c r="AT633">
        <f t="shared" si="47"/>
        <v>540</v>
      </c>
    </row>
    <row r="634" spans="1:46" x14ac:dyDescent="0.25">
      <c r="A634">
        <v>26</v>
      </c>
      <c r="B634" t="s">
        <v>374</v>
      </c>
      <c r="E634" t="s">
        <v>362</v>
      </c>
      <c r="U634">
        <v>542</v>
      </c>
      <c r="V634">
        <v>6</v>
      </c>
      <c r="W634">
        <v>3</v>
      </c>
      <c r="X634">
        <v>16</v>
      </c>
      <c r="Y634">
        <v>17</v>
      </c>
      <c r="Z634">
        <v>7</v>
      </c>
      <c r="AA634">
        <v>14</v>
      </c>
      <c r="AB634">
        <v>15</v>
      </c>
      <c r="AC634">
        <v>18</v>
      </c>
      <c r="AD634">
        <v>1</v>
      </c>
      <c r="AE634">
        <v>2</v>
      </c>
      <c r="AF634">
        <v>9</v>
      </c>
      <c r="AG634">
        <v>12</v>
      </c>
      <c r="AH634">
        <v>4</v>
      </c>
      <c r="AI634">
        <v>10</v>
      </c>
      <c r="AJ634">
        <v>8</v>
      </c>
      <c r="AK634">
        <v>5</v>
      </c>
      <c r="AL634">
        <v>20</v>
      </c>
      <c r="AM634">
        <v>13</v>
      </c>
      <c r="AN634">
        <v>11</v>
      </c>
      <c r="AO634">
        <v>19</v>
      </c>
      <c r="AT634">
        <f t="shared" si="47"/>
        <v>541</v>
      </c>
    </row>
    <row r="635" spans="1:46" x14ac:dyDescent="0.25">
      <c r="A635">
        <v>26</v>
      </c>
      <c r="B635" t="s">
        <v>371</v>
      </c>
      <c r="E635" t="s">
        <v>367</v>
      </c>
      <c r="U635">
        <v>543</v>
      </c>
      <c r="V635">
        <v>10</v>
      </c>
      <c r="W635">
        <v>3</v>
      </c>
      <c r="X635">
        <v>17</v>
      </c>
      <c r="Y635">
        <v>18</v>
      </c>
      <c r="Z635">
        <v>6</v>
      </c>
      <c r="AA635">
        <v>12</v>
      </c>
      <c r="AB635">
        <v>14</v>
      </c>
      <c r="AC635">
        <v>16</v>
      </c>
      <c r="AD635">
        <v>1</v>
      </c>
      <c r="AE635">
        <v>2</v>
      </c>
      <c r="AF635">
        <v>13</v>
      </c>
      <c r="AG635">
        <v>9</v>
      </c>
      <c r="AH635">
        <v>4</v>
      </c>
      <c r="AI635">
        <v>8</v>
      </c>
      <c r="AJ635">
        <v>11</v>
      </c>
      <c r="AK635">
        <v>5</v>
      </c>
      <c r="AL635">
        <v>20</v>
      </c>
      <c r="AM635">
        <v>15</v>
      </c>
      <c r="AN635">
        <v>7</v>
      </c>
      <c r="AO635">
        <v>19</v>
      </c>
      <c r="AT635">
        <f t="shared" si="47"/>
        <v>542</v>
      </c>
    </row>
    <row r="636" spans="1:46" x14ac:dyDescent="0.25">
      <c r="A636">
        <v>26</v>
      </c>
      <c r="B636" t="s">
        <v>363</v>
      </c>
      <c r="E636" t="s">
        <v>369</v>
      </c>
      <c r="U636">
        <v>544</v>
      </c>
      <c r="V636">
        <v>7</v>
      </c>
      <c r="W636">
        <v>6</v>
      </c>
      <c r="X636">
        <v>15</v>
      </c>
      <c r="Y636">
        <v>18</v>
      </c>
      <c r="Z636">
        <v>4</v>
      </c>
      <c r="AA636">
        <v>12</v>
      </c>
      <c r="AB636">
        <v>16</v>
      </c>
      <c r="AC636">
        <v>19</v>
      </c>
      <c r="AD636">
        <v>1</v>
      </c>
      <c r="AE636">
        <v>2</v>
      </c>
      <c r="AF636">
        <v>10</v>
      </c>
      <c r="AG636">
        <v>9</v>
      </c>
      <c r="AH636">
        <v>3</v>
      </c>
      <c r="AI636">
        <v>11</v>
      </c>
      <c r="AJ636">
        <v>8</v>
      </c>
      <c r="AK636">
        <v>5</v>
      </c>
      <c r="AL636">
        <v>20</v>
      </c>
      <c r="AM636">
        <v>13</v>
      </c>
      <c r="AN636">
        <v>14</v>
      </c>
      <c r="AO636">
        <v>17</v>
      </c>
      <c r="AT636">
        <f t="shared" si="47"/>
        <v>543</v>
      </c>
    </row>
    <row r="637" spans="1:46" x14ac:dyDescent="0.25">
      <c r="A637">
        <v>26</v>
      </c>
      <c r="B637" t="s">
        <v>377</v>
      </c>
      <c r="E637" t="s">
        <v>380</v>
      </c>
      <c r="U637">
        <v>545</v>
      </c>
      <c r="V637">
        <v>8</v>
      </c>
      <c r="W637">
        <v>4</v>
      </c>
      <c r="X637">
        <v>19</v>
      </c>
      <c r="Y637">
        <v>18</v>
      </c>
      <c r="Z637">
        <v>5</v>
      </c>
      <c r="AA637">
        <v>13</v>
      </c>
      <c r="AB637">
        <v>17</v>
      </c>
      <c r="AC637">
        <v>15</v>
      </c>
      <c r="AD637">
        <v>1</v>
      </c>
      <c r="AE637">
        <v>2</v>
      </c>
      <c r="AF637">
        <v>10</v>
      </c>
      <c r="AG637">
        <v>9</v>
      </c>
      <c r="AH637">
        <v>3</v>
      </c>
      <c r="AI637">
        <v>14</v>
      </c>
      <c r="AJ637">
        <v>7</v>
      </c>
      <c r="AK637">
        <v>6</v>
      </c>
      <c r="AL637">
        <v>20</v>
      </c>
      <c r="AM637">
        <v>11</v>
      </c>
      <c r="AN637">
        <v>12</v>
      </c>
      <c r="AO637">
        <v>16</v>
      </c>
      <c r="AT637">
        <f t="shared" si="47"/>
        <v>544</v>
      </c>
    </row>
    <row r="638" spans="1:46" x14ac:dyDescent="0.25">
      <c r="A638">
        <v>26</v>
      </c>
      <c r="B638" t="s">
        <v>366</v>
      </c>
      <c r="E638" t="s">
        <v>372</v>
      </c>
      <c r="U638">
        <v>546</v>
      </c>
      <c r="V638">
        <v>8</v>
      </c>
      <c r="W638">
        <v>3</v>
      </c>
      <c r="X638">
        <v>17</v>
      </c>
      <c r="Y638">
        <v>20</v>
      </c>
      <c r="Z638">
        <v>5</v>
      </c>
      <c r="AA638">
        <v>10</v>
      </c>
      <c r="AB638">
        <v>14</v>
      </c>
      <c r="AC638">
        <v>15</v>
      </c>
      <c r="AD638">
        <v>1</v>
      </c>
      <c r="AE638">
        <v>4</v>
      </c>
      <c r="AF638">
        <v>12</v>
      </c>
      <c r="AG638">
        <v>13</v>
      </c>
      <c r="AH638">
        <v>2</v>
      </c>
      <c r="AI638">
        <v>9</v>
      </c>
      <c r="AJ638">
        <v>6</v>
      </c>
      <c r="AK638">
        <v>7</v>
      </c>
      <c r="AL638">
        <v>19</v>
      </c>
      <c r="AM638">
        <v>16</v>
      </c>
      <c r="AN638">
        <v>11</v>
      </c>
      <c r="AO638">
        <v>18</v>
      </c>
      <c r="AT638">
        <f t="shared" si="47"/>
        <v>545</v>
      </c>
    </row>
    <row r="639" spans="1:46" x14ac:dyDescent="0.25">
      <c r="A639">
        <v>26</v>
      </c>
      <c r="B639" t="s">
        <v>364</v>
      </c>
      <c r="E639" t="s">
        <v>376</v>
      </c>
      <c r="U639">
        <v>547</v>
      </c>
      <c r="V639">
        <v>6</v>
      </c>
      <c r="W639">
        <v>5</v>
      </c>
      <c r="X639">
        <v>17</v>
      </c>
      <c r="Y639">
        <v>20</v>
      </c>
      <c r="Z639">
        <v>4</v>
      </c>
      <c r="AA639">
        <v>9</v>
      </c>
      <c r="AB639">
        <v>14</v>
      </c>
      <c r="AC639">
        <v>16</v>
      </c>
      <c r="AD639">
        <v>1</v>
      </c>
      <c r="AE639">
        <v>2</v>
      </c>
      <c r="AF639">
        <v>13</v>
      </c>
      <c r="AG639">
        <v>10</v>
      </c>
      <c r="AH639">
        <v>3</v>
      </c>
      <c r="AI639">
        <v>11</v>
      </c>
      <c r="AJ639">
        <v>7</v>
      </c>
      <c r="AK639">
        <v>8</v>
      </c>
      <c r="AL639">
        <v>19</v>
      </c>
      <c r="AM639">
        <v>15</v>
      </c>
      <c r="AN639">
        <v>12</v>
      </c>
      <c r="AO639">
        <v>18</v>
      </c>
      <c r="AT639">
        <f t="shared" si="47"/>
        <v>546</v>
      </c>
    </row>
    <row r="640" spans="1:46" x14ac:dyDescent="0.25">
      <c r="A640">
        <v>26</v>
      </c>
      <c r="B640" t="s">
        <v>378</v>
      </c>
      <c r="E640" t="s">
        <v>375</v>
      </c>
      <c r="U640">
        <v>548</v>
      </c>
      <c r="V640">
        <v>6</v>
      </c>
      <c r="W640">
        <v>4</v>
      </c>
      <c r="X640">
        <v>17</v>
      </c>
      <c r="Y640">
        <v>19</v>
      </c>
      <c r="Z640">
        <v>7</v>
      </c>
      <c r="AA640">
        <v>14</v>
      </c>
      <c r="AB640">
        <v>15</v>
      </c>
      <c r="AC640">
        <v>18</v>
      </c>
      <c r="AD640">
        <v>1</v>
      </c>
      <c r="AE640">
        <v>3</v>
      </c>
      <c r="AF640">
        <v>10</v>
      </c>
      <c r="AG640">
        <v>11</v>
      </c>
      <c r="AH640">
        <v>2</v>
      </c>
      <c r="AI640">
        <v>12</v>
      </c>
      <c r="AJ640">
        <v>9</v>
      </c>
      <c r="AK640">
        <v>5</v>
      </c>
      <c r="AL640">
        <v>20</v>
      </c>
      <c r="AM640">
        <v>13</v>
      </c>
      <c r="AN640">
        <v>8</v>
      </c>
      <c r="AO640">
        <v>16</v>
      </c>
      <c r="AT640">
        <f t="shared" si="47"/>
        <v>547</v>
      </c>
    </row>
    <row r="641" spans="1:46" x14ac:dyDescent="0.25">
      <c r="A641">
        <v>26</v>
      </c>
      <c r="B641" t="s">
        <v>368</v>
      </c>
      <c r="E641" t="s">
        <v>381</v>
      </c>
      <c r="U641">
        <v>549</v>
      </c>
      <c r="V641">
        <v>7</v>
      </c>
      <c r="W641">
        <v>5</v>
      </c>
      <c r="X641">
        <v>17</v>
      </c>
      <c r="Y641">
        <v>20</v>
      </c>
      <c r="Z641">
        <v>4</v>
      </c>
      <c r="AA641">
        <v>13</v>
      </c>
      <c r="AB641">
        <v>14</v>
      </c>
      <c r="AC641">
        <v>18</v>
      </c>
      <c r="AD641">
        <v>1</v>
      </c>
      <c r="AE641">
        <v>3</v>
      </c>
      <c r="AF641">
        <v>12</v>
      </c>
      <c r="AG641">
        <v>10</v>
      </c>
      <c r="AH641">
        <v>2</v>
      </c>
      <c r="AI641">
        <v>9</v>
      </c>
      <c r="AJ641">
        <v>6</v>
      </c>
      <c r="AK641">
        <v>8</v>
      </c>
      <c r="AL641">
        <v>19</v>
      </c>
      <c r="AM641">
        <v>15</v>
      </c>
      <c r="AN641">
        <v>11</v>
      </c>
      <c r="AO641">
        <v>16</v>
      </c>
      <c r="AT641">
        <f t="shared" si="47"/>
        <v>548</v>
      </c>
    </row>
    <row r="642" spans="1:46" x14ac:dyDescent="0.25">
      <c r="A642">
        <v>26</v>
      </c>
      <c r="B642" t="s">
        <v>373</v>
      </c>
      <c r="E642" t="s">
        <v>370</v>
      </c>
      <c r="U642">
        <v>550</v>
      </c>
      <c r="V642">
        <v>7</v>
      </c>
      <c r="W642">
        <v>5</v>
      </c>
      <c r="X642">
        <v>15</v>
      </c>
      <c r="Y642">
        <v>19</v>
      </c>
      <c r="Z642">
        <v>4</v>
      </c>
      <c r="AA642">
        <v>9</v>
      </c>
      <c r="AB642">
        <v>14</v>
      </c>
      <c r="AC642">
        <v>18</v>
      </c>
      <c r="AD642">
        <v>1</v>
      </c>
      <c r="AE642">
        <v>2</v>
      </c>
      <c r="AF642">
        <v>10</v>
      </c>
      <c r="AG642">
        <v>12</v>
      </c>
      <c r="AH642">
        <v>3</v>
      </c>
      <c r="AI642">
        <v>11</v>
      </c>
      <c r="AJ642">
        <v>8</v>
      </c>
      <c r="AK642">
        <v>6</v>
      </c>
      <c r="AL642">
        <v>20</v>
      </c>
      <c r="AM642">
        <v>16</v>
      </c>
      <c r="AN642">
        <v>13</v>
      </c>
      <c r="AO642">
        <v>17</v>
      </c>
      <c r="AT642">
        <f t="shared" si="47"/>
        <v>549</v>
      </c>
    </row>
    <row r="643" spans="1:46" x14ac:dyDescent="0.25">
      <c r="A643">
        <v>26</v>
      </c>
      <c r="B643" t="s">
        <v>379</v>
      </c>
      <c r="E643" t="s">
        <v>365</v>
      </c>
      <c r="U643">
        <v>551</v>
      </c>
      <c r="V643">
        <v>8</v>
      </c>
      <c r="W643">
        <v>4</v>
      </c>
      <c r="X643">
        <v>18</v>
      </c>
      <c r="Y643">
        <v>19</v>
      </c>
      <c r="Z643">
        <v>5</v>
      </c>
      <c r="AA643">
        <v>12</v>
      </c>
      <c r="AB643">
        <v>13</v>
      </c>
      <c r="AC643">
        <v>15</v>
      </c>
      <c r="AD643">
        <v>1</v>
      </c>
      <c r="AE643">
        <v>2</v>
      </c>
      <c r="AF643">
        <v>11</v>
      </c>
      <c r="AG643">
        <v>10</v>
      </c>
      <c r="AH643">
        <v>3</v>
      </c>
      <c r="AI643">
        <v>9</v>
      </c>
      <c r="AJ643">
        <v>6</v>
      </c>
      <c r="AK643">
        <v>7</v>
      </c>
      <c r="AL643">
        <v>20</v>
      </c>
      <c r="AM643">
        <v>16</v>
      </c>
      <c r="AN643">
        <v>14</v>
      </c>
      <c r="AO643">
        <v>17</v>
      </c>
      <c r="AT643">
        <f t="shared" si="47"/>
        <v>550</v>
      </c>
    </row>
    <row r="644" spans="1:46" x14ac:dyDescent="0.25">
      <c r="A644">
        <v>27</v>
      </c>
      <c r="B644" t="s">
        <v>367</v>
      </c>
      <c r="E644" t="s">
        <v>373</v>
      </c>
      <c r="U644">
        <v>552</v>
      </c>
      <c r="V644">
        <v>7</v>
      </c>
      <c r="W644">
        <v>4</v>
      </c>
      <c r="X644">
        <v>16</v>
      </c>
      <c r="Y644">
        <v>20</v>
      </c>
      <c r="Z644">
        <v>6</v>
      </c>
      <c r="AA644">
        <v>14</v>
      </c>
      <c r="AB644">
        <v>13</v>
      </c>
      <c r="AC644">
        <v>17</v>
      </c>
      <c r="AD644">
        <v>1</v>
      </c>
      <c r="AE644">
        <v>2</v>
      </c>
      <c r="AF644">
        <v>12</v>
      </c>
      <c r="AG644">
        <v>11</v>
      </c>
      <c r="AH644">
        <v>3</v>
      </c>
      <c r="AI644">
        <v>8</v>
      </c>
      <c r="AJ644">
        <v>10</v>
      </c>
      <c r="AK644">
        <v>9</v>
      </c>
      <c r="AL644">
        <v>19</v>
      </c>
      <c r="AM644">
        <v>15</v>
      </c>
      <c r="AN644">
        <v>5</v>
      </c>
      <c r="AO644">
        <v>18</v>
      </c>
      <c r="AT644">
        <f t="shared" si="47"/>
        <v>551</v>
      </c>
    </row>
    <row r="645" spans="1:46" x14ac:dyDescent="0.25">
      <c r="A645">
        <v>27</v>
      </c>
      <c r="B645" t="s">
        <v>362</v>
      </c>
      <c r="E645" t="s">
        <v>363</v>
      </c>
      <c r="U645">
        <v>553</v>
      </c>
      <c r="V645">
        <v>4</v>
      </c>
      <c r="W645">
        <v>6</v>
      </c>
      <c r="X645">
        <v>18</v>
      </c>
      <c r="Y645">
        <v>20</v>
      </c>
      <c r="Z645">
        <v>5</v>
      </c>
      <c r="AA645">
        <v>11</v>
      </c>
      <c r="AB645">
        <v>14</v>
      </c>
      <c r="AC645">
        <v>16</v>
      </c>
      <c r="AD645">
        <v>1</v>
      </c>
      <c r="AE645">
        <v>3</v>
      </c>
      <c r="AF645">
        <v>10</v>
      </c>
      <c r="AG645">
        <v>9</v>
      </c>
      <c r="AH645">
        <v>2</v>
      </c>
      <c r="AI645">
        <v>12</v>
      </c>
      <c r="AJ645">
        <v>8</v>
      </c>
      <c r="AK645">
        <v>7</v>
      </c>
      <c r="AL645">
        <v>17</v>
      </c>
      <c r="AM645">
        <v>15</v>
      </c>
      <c r="AN645">
        <v>13</v>
      </c>
      <c r="AO645">
        <v>19</v>
      </c>
      <c r="AT645">
        <f t="shared" si="47"/>
        <v>552</v>
      </c>
    </row>
    <row r="646" spans="1:46" x14ac:dyDescent="0.25">
      <c r="A646">
        <v>27</v>
      </c>
      <c r="B646" t="s">
        <v>372</v>
      </c>
      <c r="E646" t="s">
        <v>374</v>
      </c>
      <c r="U646">
        <v>554</v>
      </c>
      <c r="V646">
        <v>7</v>
      </c>
      <c r="W646">
        <v>5</v>
      </c>
      <c r="X646">
        <v>16</v>
      </c>
      <c r="Y646">
        <v>19</v>
      </c>
      <c r="Z646">
        <v>3</v>
      </c>
      <c r="AA646">
        <v>12</v>
      </c>
      <c r="AB646">
        <v>17</v>
      </c>
      <c r="AC646">
        <v>14</v>
      </c>
      <c r="AD646">
        <v>1</v>
      </c>
      <c r="AE646">
        <v>2</v>
      </c>
      <c r="AF646">
        <v>9</v>
      </c>
      <c r="AG646">
        <v>10</v>
      </c>
      <c r="AH646">
        <v>4</v>
      </c>
      <c r="AI646">
        <v>13</v>
      </c>
      <c r="AJ646">
        <v>8</v>
      </c>
      <c r="AK646">
        <v>6</v>
      </c>
      <c r="AL646">
        <v>20</v>
      </c>
      <c r="AM646">
        <v>15</v>
      </c>
      <c r="AN646">
        <v>11</v>
      </c>
      <c r="AO646">
        <v>18</v>
      </c>
      <c r="AT646">
        <f t="shared" si="47"/>
        <v>553</v>
      </c>
    </row>
    <row r="647" spans="1:46" x14ac:dyDescent="0.25">
      <c r="A647">
        <v>27</v>
      </c>
      <c r="B647" t="s">
        <v>376</v>
      </c>
      <c r="E647" t="s">
        <v>371</v>
      </c>
      <c r="U647">
        <v>555</v>
      </c>
      <c r="V647">
        <v>7</v>
      </c>
      <c r="W647">
        <v>4</v>
      </c>
      <c r="X647">
        <v>16</v>
      </c>
      <c r="Y647">
        <v>18</v>
      </c>
      <c r="Z647">
        <v>6</v>
      </c>
      <c r="AA647">
        <v>13</v>
      </c>
      <c r="AB647">
        <v>14</v>
      </c>
      <c r="AC647">
        <v>19</v>
      </c>
      <c r="AD647">
        <v>1</v>
      </c>
      <c r="AE647">
        <v>3</v>
      </c>
      <c r="AF647">
        <v>10</v>
      </c>
      <c r="AG647">
        <v>12</v>
      </c>
      <c r="AH647">
        <v>2</v>
      </c>
      <c r="AI647">
        <v>11</v>
      </c>
      <c r="AJ647">
        <v>5</v>
      </c>
      <c r="AK647">
        <v>9</v>
      </c>
      <c r="AL647">
        <v>20</v>
      </c>
      <c r="AM647">
        <v>15</v>
      </c>
      <c r="AN647">
        <v>8</v>
      </c>
      <c r="AO647">
        <v>17</v>
      </c>
      <c r="AT647">
        <f t="shared" si="47"/>
        <v>554</v>
      </c>
    </row>
    <row r="648" spans="1:46" x14ac:dyDescent="0.25">
      <c r="A648">
        <v>27</v>
      </c>
      <c r="B648" t="s">
        <v>380</v>
      </c>
      <c r="E648" t="s">
        <v>366</v>
      </c>
      <c r="U648">
        <v>556</v>
      </c>
      <c r="V648">
        <v>6</v>
      </c>
      <c r="W648">
        <v>5</v>
      </c>
      <c r="X648">
        <v>18</v>
      </c>
      <c r="Y648">
        <v>20</v>
      </c>
      <c r="Z648">
        <v>3</v>
      </c>
      <c r="AA648">
        <v>14</v>
      </c>
      <c r="AB648">
        <v>13</v>
      </c>
      <c r="AC648">
        <v>16</v>
      </c>
      <c r="AD648">
        <v>1</v>
      </c>
      <c r="AE648">
        <v>2</v>
      </c>
      <c r="AF648">
        <v>9</v>
      </c>
      <c r="AG648">
        <v>12</v>
      </c>
      <c r="AH648">
        <v>4</v>
      </c>
      <c r="AI648">
        <v>11</v>
      </c>
      <c r="AJ648">
        <v>7</v>
      </c>
      <c r="AK648">
        <v>8</v>
      </c>
      <c r="AL648">
        <v>19</v>
      </c>
      <c r="AM648">
        <v>15</v>
      </c>
      <c r="AN648">
        <v>10</v>
      </c>
      <c r="AO648">
        <v>17</v>
      </c>
      <c r="AT648">
        <f t="shared" si="47"/>
        <v>555</v>
      </c>
    </row>
    <row r="649" spans="1:46" x14ac:dyDescent="0.25">
      <c r="A649">
        <v>27</v>
      </c>
      <c r="B649" t="s">
        <v>369</v>
      </c>
      <c r="E649" t="s">
        <v>379</v>
      </c>
      <c r="U649">
        <v>557</v>
      </c>
      <c r="V649">
        <v>6</v>
      </c>
      <c r="W649">
        <v>4</v>
      </c>
      <c r="X649">
        <v>16</v>
      </c>
      <c r="Y649">
        <v>17</v>
      </c>
      <c r="Z649">
        <v>7</v>
      </c>
      <c r="AA649">
        <v>13</v>
      </c>
      <c r="AB649">
        <v>15</v>
      </c>
      <c r="AC649">
        <v>20</v>
      </c>
      <c r="AD649">
        <v>1</v>
      </c>
      <c r="AE649">
        <v>3</v>
      </c>
      <c r="AF649">
        <v>11</v>
      </c>
      <c r="AG649">
        <v>9</v>
      </c>
      <c r="AH649">
        <v>2</v>
      </c>
      <c r="AI649">
        <v>14</v>
      </c>
      <c r="AJ649">
        <v>5</v>
      </c>
      <c r="AK649">
        <v>8</v>
      </c>
      <c r="AL649">
        <v>18</v>
      </c>
      <c r="AM649">
        <v>12</v>
      </c>
      <c r="AN649">
        <v>10</v>
      </c>
      <c r="AO649">
        <v>19</v>
      </c>
      <c r="AT649">
        <f t="shared" si="47"/>
        <v>556</v>
      </c>
    </row>
    <row r="650" spans="1:46" x14ac:dyDescent="0.25">
      <c r="A650">
        <v>27</v>
      </c>
      <c r="B650" t="s">
        <v>381</v>
      </c>
      <c r="E650" t="s">
        <v>378</v>
      </c>
      <c r="U650">
        <v>558</v>
      </c>
      <c r="V650">
        <v>8</v>
      </c>
      <c r="W650">
        <v>3</v>
      </c>
      <c r="X650">
        <v>16</v>
      </c>
      <c r="Y650">
        <v>20</v>
      </c>
      <c r="Z650">
        <v>5</v>
      </c>
      <c r="AA650">
        <v>11</v>
      </c>
      <c r="AB650">
        <v>15</v>
      </c>
      <c r="AC650">
        <v>18</v>
      </c>
      <c r="AD650">
        <v>1</v>
      </c>
      <c r="AE650">
        <v>4</v>
      </c>
      <c r="AF650">
        <v>14</v>
      </c>
      <c r="AG650">
        <v>10</v>
      </c>
      <c r="AH650">
        <v>2</v>
      </c>
      <c r="AI650">
        <v>9</v>
      </c>
      <c r="AJ650">
        <v>7</v>
      </c>
      <c r="AK650">
        <v>6</v>
      </c>
      <c r="AL650">
        <v>19</v>
      </c>
      <c r="AM650">
        <v>13</v>
      </c>
      <c r="AN650">
        <v>12</v>
      </c>
      <c r="AO650">
        <v>17</v>
      </c>
      <c r="AT650">
        <f t="shared" si="47"/>
        <v>557</v>
      </c>
    </row>
    <row r="651" spans="1:46" x14ac:dyDescent="0.25">
      <c r="A651">
        <v>27</v>
      </c>
      <c r="B651" t="s">
        <v>365</v>
      </c>
      <c r="E651" t="s">
        <v>364</v>
      </c>
      <c r="U651">
        <v>559</v>
      </c>
      <c r="V651">
        <v>4</v>
      </c>
      <c r="W651">
        <v>5</v>
      </c>
      <c r="X651">
        <v>16</v>
      </c>
      <c r="Y651">
        <v>19</v>
      </c>
      <c r="Z651">
        <v>7</v>
      </c>
      <c r="AA651">
        <v>15</v>
      </c>
      <c r="AB651">
        <v>13</v>
      </c>
      <c r="AC651">
        <v>17</v>
      </c>
      <c r="AD651">
        <v>1</v>
      </c>
      <c r="AE651">
        <v>3</v>
      </c>
      <c r="AF651">
        <v>9</v>
      </c>
      <c r="AG651">
        <v>10</v>
      </c>
      <c r="AH651">
        <v>2</v>
      </c>
      <c r="AI651">
        <v>12</v>
      </c>
      <c r="AJ651">
        <v>8</v>
      </c>
      <c r="AK651">
        <v>6</v>
      </c>
      <c r="AL651">
        <v>20</v>
      </c>
      <c r="AM651">
        <v>11</v>
      </c>
      <c r="AN651">
        <v>14</v>
      </c>
      <c r="AO651">
        <v>18</v>
      </c>
      <c r="AT651">
        <f t="shared" si="47"/>
        <v>558</v>
      </c>
    </row>
    <row r="652" spans="1:46" x14ac:dyDescent="0.25">
      <c r="A652">
        <v>27</v>
      </c>
      <c r="B652" t="s">
        <v>370</v>
      </c>
      <c r="E652" t="s">
        <v>368</v>
      </c>
      <c r="U652">
        <v>560</v>
      </c>
      <c r="V652">
        <v>9</v>
      </c>
      <c r="W652">
        <v>5</v>
      </c>
      <c r="X652">
        <v>16</v>
      </c>
      <c r="Y652">
        <v>20</v>
      </c>
      <c r="Z652">
        <v>4</v>
      </c>
      <c r="AA652">
        <v>13</v>
      </c>
      <c r="AB652">
        <v>15</v>
      </c>
      <c r="AC652">
        <v>19</v>
      </c>
      <c r="AD652">
        <v>1</v>
      </c>
      <c r="AE652">
        <v>2</v>
      </c>
      <c r="AF652">
        <v>12</v>
      </c>
      <c r="AG652">
        <v>10</v>
      </c>
      <c r="AH652">
        <v>3</v>
      </c>
      <c r="AI652">
        <v>8</v>
      </c>
      <c r="AJ652">
        <v>6</v>
      </c>
      <c r="AK652">
        <v>7</v>
      </c>
      <c r="AL652">
        <v>17</v>
      </c>
      <c r="AM652">
        <v>14</v>
      </c>
      <c r="AN652">
        <v>11</v>
      </c>
      <c r="AO652">
        <v>18</v>
      </c>
      <c r="AT652">
        <f t="shared" si="47"/>
        <v>559</v>
      </c>
    </row>
    <row r="653" spans="1:46" x14ac:dyDescent="0.25">
      <c r="A653">
        <v>27</v>
      </c>
      <c r="B653" t="s">
        <v>375</v>
      </c>
      <c r="E653" t="s">
        <v>377</v>
      </c>
      <c r="U653">
        <v>561</v>
      </c>
      <c r="V653">
        <v>7</v>
      </c>
      <c r="W653">
        <v>4</v>
      </c>
      <c r="X653">
        <v>18</v>
      </c>
      <c r="Y653">
        <v>20</v>
      </c>
      <c r="Z653">
        <v>5</v>
      </c>
      <c r="AA653">
        <v>15</v>
      </c>
      <c r="AB653">
        <v>12</v>
      </c>
      <c r="AC653">
        <v>17</v>
      </c>
      <c r="AD653">
        <v>1</v>
      </c>
      <c r="AE653">
        <v>3</v>
      </c>
      <c r="AF653">
        <v>11</v>
      </c>
      <c r="AG653">
        <v>9</v>
      </c>
      <c r="AH653">
        <v>2</v>
      </c>
      <c r="AI653">
        <v>13</v>
      </c>
      <c r="AJ653">
        <v>6</v>
      </c>
      <c r="AK653">
        <v>8</v>
      </c>
      <c r="AL653">
        <v>16</v>
      </c>
      <c r="AM653">
        <v>14</v>
      </c>
      <c r="AN653">
        <v>10</v>
      </c>
      <c r="AO653">
        <v>19</v>
      </c>
      <c r="AT653">
        <f t="shared" si="47"/>
        <v>560</v>
      </c>
    </row>
    <row r="654" spans="1:46" x14ac:dyDescent="0.25">
      <c r="A654">
        <v>28</v>
      </c>
      <c r="B654" t="s">
        <v>374</v>
      </c>
      <c r="E654" t="s">
        <v>365</v>
      </c>
      <c r="U654">
        <v>562</v>
      </c>
      <c r="V654">
        <v>6</v>
      </c>
      <c r="W654">
        <v>4</v>
      </c>
      <c r="X654">
        <v>19</v>
      </c>
      <c r="Y654">
        <v>20</v>
      </c>
      <c r="Z654">
        <v>9</v>
      </c>
      <c r="AA654">
        <v>14</v>
      </c>
      <c r="AB654">
        <v>15</v>
      </c>
      <c r="AC654">
        <v>16</v>
      </c>
      <c r="AD654">
        <v>1</v>
      </c>
      <c r="AE654">
        <v>3</v>
      </c>
      <c r="AF654">
        <v>8</v>
      </c>
      <c r="AG654">
        <v>12</v>
      </c>
      <c r="AH654">
        <v>2</v>
      </c>
      <c r="AI654">
        <v>11</v>
      </c>
      <c r="AJ654">
        <v>5</v>
      </c>
      <c r="AK654">
        <v>7</v>
      </c>
      <c r="AL654">
        <v>18</v>
      </c>
      <c r="AM654">
        <v>10</v>
      </c>
      <c r="AN654">
        <v>13</v>
      </c>
      <c r="AO654">
        <v>17</v>
      </c>
      <c r="AT654">
        <f t="shared" si="47"/>
        <v>561</v>
      </c>
    </row>
    <row r="655" spans="1:46" x14ac:dyDescent="0.25">
      <c r="A655">
        <v>28</v>
      </c>
      <c r="B655" t="s">
        <v>366</v>
      </c>
      <c r="E655" t="s">
        <v>377</v>
      </c>
      <c r="U655">
        <v>563</v>
      </c>
      <c r="V655">
        <v>4</v>
      </c>
      <c r="W655">
        <v>6</v>
      </c>
      <c r="X655">
        <v>15</v>
      </c>
      <c r="Y655">
        <v>18</v>
      </c>
      <c r="Z655">
        <v>5</v>
      </c>
      <c r="AA655">
        <v>13</v>
      </c>
      <c r="AB655">
        <v>16</v>
      </c>
      <c r="AC655">
        <v>17</v>
      </c>
      <c r="AD655">
        <v>1</v>
      </c>
      <c r="AE655">
        <v>2</v>
      </c>
      <c r="AF655">
        <v>10</v>
      </c>
      <c r="AG655">
        <v>11</v>
      </c>
      <c r="AH655">
        <v>3</v>
      </c>
      <c r="AI655">
        <v>12</v>
      </c>
      <c r="AJ655">
        <v>7</v>
      </c>
      <c r="AK655">
        <v>9</v>
      </c>
      <c r="AL655">
        <v>20</v>
      </c>
      <c r="AM655">
        <v>14</v>
      </c>
      <c r="AN655">
        <v>8</v>
      </c>
      <c r="AO655">
        <v>19</v>
      </c>
      <c r="AT655">
        <f t="shared" si="47"/>
        <v>562</v>
      </c>
    </row>
    <row r="656" spans="1:46" x14ac:dyDescent="0.25">
      <c r="A656">
        <v>28</v>
      </c>
      <c r="B656" t="s">
        <v>364</v>
      </c>
      <c r="E656" t="s">
        <v>378</v>
      </c>
      <c r="U656">
        <v>564</v>
      </c>
      <c r="V656">
        <v>8</v>
      </c>
      <c r="W656">
        <v>7</v>
      </c>
      <c r="X656">
        <v>17</v>
      </c>
      <c r="Y656">
        <v>20</v>
      </c>
      <c r="Z656">
        <v>6</v>
      </c>
      <c r="AA656">
        <v>14</v>
      </c>
      <c r="AB656">
        <v>10</v>
      </c>
      <c r="AC656">
        <v>16</v>
      </c>
      <c r="AD656">
        <v>1</v>
      </c>
      <c r="AE656">
        <v>2</v>
      </c>
      <c r="AF656">
        <v>12</v>
      </c>
      <c r="AG656">
        <v>9</v>
      </c>
      <c r="AH656">
        <v>3</v>
      </c>
      <c r="AI656">
        <v>11</v>
      </c>
      <c r="AJ656">
        <v>4</v>
      </c>
      <c r="AK656">
        <v>5</v>
      </c>
      <c r="AL656">
        <v>19</v>
      </c>
      <c r="AM656">
        <v>15</v>
      </c>
      <c r="AN656">
        <v>13</v>
      </c>
      <c r="AO656">
        <v>18</v>
      </c>
      <c r="AT656">
        <f t="shared" si="47"/>
        <v>563</v>
      </c>
    </row>
    <row r="657" spans="1:46" x14ac:dyDescent="0.25">
      <c r="A657">
        <v>28</v>
      </c>
      <c r="B657" t="s">
        <v>376</v>
      </c>
      <c r="E657" t="s">
        <v>380</v>
      </c>
      <c r="U657">
        <v>565</v>
      </c>
      <c r="V657">
        <v>8</v>
      </c>
      <c r="W657">
        <v>5</v>
      </c>
      <c r="X657">
        <v>18</v>
      </c>
      <c r="Y657">
        <v>19</v>
      </c>
      <c r="Z657">
        <v>4</v>
      </c>
      <c r="AA657">
        <v>17</v>
      </c>
      <c r="AB657">
        <v>14</v>
      </c>
      <c r="AC657">
        <v>15</v>
      </c>
      <c r="AD657">
        <v>1</v>
      </c>
      <c r="AE657">
        <v>2</v>
      </c>
      <c r="AF657">
        <v>10</v>
      </c>
      <c r="AG657">
        <v>9</v>
      </c>
      <c r="AH657">
        <v>3</v>
      </c>
      <c r="AI657">
        <v>11</v>
      </c>
      <c r="AJ657">
        <v>6</v>
      </c>
      <c r="AK657">
        <v>7</v>
      </c>
      <c r="AL657">
        <v>20</v>
      </c>
      <c r="AM657">
        <v>13</v>
      </c>
      <c r="AN657">
        <v>12</v>
      </c>
      <c r="AO657">
        <v>16</v>
      </c>
      <c r="AT657">
        <f t="shared" si="47"/>
        <v>564</v>
      </c>
    </row>
    <row r="658" spans="1:46" x14ac:dyDescent="0.25">
      <c r="A658">
        <v>28</v>
      </c>
      <c r="B658" t="s">
        <v>371</v>
      </c>
      <c r="E658" t="s">
        <v>362</v>
      </c>
      <c r="U658">
        <v>566</v>
      </c>
      <c r="V658">
        <v>6</v>
      </c>
      <c r="W658">
        <v>4</v>
      </c>
      <c r="X658">
        <v>16</v>
      </c>
      <c r="Y658">
        <v>19</v>
      </c>
      <c r="Z658">
        <v>5</v>
      </c>
      <c r="AA658">
        <v>12</v>
      </c>
      <c r="AB658">
        <v>13</v>
      </c>
      <c r="AC658">
        <v>17</v>
      </c>
      <c r="AD658">
        <v>1</v>
      </c>
      <c r="AE658">
        <v>2</v>
      </c>
      <c r="AF658">
        <v>15</v>
      </c>
      <c r="AG658">
        <v>11</v>
      </c>
      <c r="AH658">
        <v>3</v>
      </c>
      <c r="AI658">
        <v>8</v>
      </c>
      <c r="AJ658">
        <v>9</v>
      </c>
      <c r="AK658">
        <v>7</v>
      </c>
      <c r="AL658">
        <v>20</v>
      </c>
      <c r="AM658">
        <v>10</v>
      </c>
      <c r="AN658">
        <v>14</v>
      </c>
      <c r="AO658">
        <v>18</v>
      </c>
      <c r="AT658">
        <f t="shared" si="47"/>
        <v>565</v>
      </c>
    </row>
    <row r="659" spans="1:46" x14ac:dyDescent="0.25">
      <c r="A659">
        <v>28</v>
      </c>
      <c r="B659" t="s">
        <v>372</v>
      </c>
      <c r="E659" t="s">
        <v>381</v>
      </c>
      <c r="U659">
        <v>567</v>
      </c>
      <c r="V659">
        <v>5</v>
      </c>
      <c r="W659">
        <v>3</v>
      </c>
      <c r="X659">
        <v>17</v>
      </c>
      <c r="Y659">
        <v>19</v>
      </c>
      <c r="Z659">
        <v>6</v>
      </c>
      <c r="AA659">
        <v>9</v>
      </c>
      <c r="AB659">
        <v>15</v>
      </c>
      <c r="AC659">
        <v>16</v>
      </c>
      <c r="AD659">
        <v>1</v>
      </c>
      <c r="AE659">
        <v>4</v>
      </c>
      <c r="AF659">
        <v>14</v>
      </c>
      <c r="AG659">
        <v>12</v>
      </c>
      <c r="AH659">
        <v>2</v>
      </c>
      <c r="AI659">
        <v>11</v>
      </c>
      <c r="AJ659">
        <v>8</v>
      </c>
      <c r="AK659">
        <v>7</v>
      </c>
      <c r="AL659">
        <v>20</v>
      </c>
      <c r="AM659">
        <v>13</v>
      </c>
      <c r="AN659">
        <v>10</v>
      </c>
      <c r="AO659">
        <v>18</v>
      </c>
      <c r="AT659">
        <f t="shared" si="47"/>
        <v>566</v>
      </c>
    </row>
    <row r="660" spans="1:46" x14ac:dyDescent="0.25">
      <c r="A660">
        <v>28</v>
      </c>
      <c r="B660" t="s">
        <v>373</v>
      </c>
      <c r="E660" t="s">
        <v>369</v>
      </c>
      <c r="U660">
        <v>568</v>
      </c>
      <c r="V660">
        <v>7</v>
      </c>
      <c r="W660">
        <v>4</v>
      </c>
      <c r="X660">
        <v>16</v>
      </c>
      <c r="Y660">
        <v>18</v>
      </c>
      <c r="Z660">
        <v>5</v>
      </c>
      <c r="AA660">
        <v>14</v>
      </c>
      <c r="AB660">
        <v>15</v>
      </c>
      <c r="AC660">
        <v>19</v>
      </c>
      <c r="AD660">
        <v>1</v>
      </c>
      <c r="AE660">
        <v>2</v>
      </c>
      <c r="AF660">
        <v>11</v>
      </c>
      <c r="AG660">
        <v>9</v>
      </c>
      <c r="AH660">
        <v>3</v>
      </c>
      <c r="AI660">
        <v>12</v>
      </c>
      <c r="AJ660">
        <v>8</v>
      </c>
      <c r="AK660">
        <v>6</v>
      </c>
      <c r="AL660">
        <v>17</v>
      </c>
      <c r="AM660">
        <v>13</v>
      </c>
      <c r="AN660">
        <v>10</v>
      </c>
      <c r="AO660">
        <v>20</v>
      </c>
      <c r="AT660">
        <f t="shared" si="47"/>
        <v>567</v>
      </c>
    </row>
    <row r="661" spans="1:46" x14ac:dyDescent="0.25">
      <c r="A661">
        <v>28</v>
      </c>
      <c r="B661" t="s">
        <v>363</v>
      </c>
      <c r="E661" t="s">
        <v>370</v>
      </c>
      <c r="U661">
        <v>569</v>
      </c>
      <c r="V661">
        <v>8</v>
      </c>
      <c r="W661">
        <v>4</v>
      </c>
      <c r="X661">
        <v>17</v>
      </c>
      <c r="Y661">
        <v>19</v>
      </c>
      <c r="Z661">
        <v>7</v>
      </c>
      <c r="AA661">
        <v>10</v>
      </c>
      <c r="AB661">
        <v>13</v>
      </c>
      <c r="AC661">
        <v>16</v>
      </c>
      <c r="AD661">
        <v>1</v>
      </c>
      <c r="AE661">
        <v>2</v>
      </c>
      <c r="AF661">
        <v>12</v>
      </c>
      <c r="AG661">
        <v>9</v>
      </c>
      <c r="AH661">
        <v>3</v>
      </c>
      <c r="AI661">
        <v>14</v>
      </c>
      <c r="AJ661">
        <v>11</v>
      </c>
      <c r="AK661">
        <v>6</v>
      </c>
      <c r="AL661">
        <v>20</v>
      </c>
      <c r="AM661">
        <v>15</v>
      </c>
      <c r="AN661">
        <v>5</v>
      </c>
      <c r="AO661">
        <v>18</v>
      </c>
      <c r="AT661">
        <f t="shared" si="47"/>
        <v>568</v>
      </c>
    </row>
    <row r="662" spans="1:46" x14ac:dyDescent="0.25">
      <c r="A662">
        <v>28</v>
      </c>
      <c r="B662" t="s">
        <v>379</v>
      </c>
      <c r="E662" t="s">
        <v>367</v>
      </c>
      <c r="U662">
        <v>570</v>
      </c>
      <c r="V662">
        <v>8</v>
      </c>
      <c r="W662">
        <v>3</v>
      </c>
      <c r="X662">
        <v>19</v>
      </c>
      <c r="Y662">
        <v>18</v>
      </c>
      <c r="Z662">
        <v>6</v>
      </c>
      <c r="AA662">
        <v>13</v>
      </c>
      <c r="AB662">
        <v>14</v>
      </c>
      <c r="AC662">
        <v>16</v>
      </c>
      <c r="AD662">
        <v>1</v>
      </c>
      <c r="AE662">
        <v>2</v>
      </c>
      <c r="AF662">
        <v>11</v>
      </c>
      <c r="AG662">
        <v>12</v>
      </c>
      <c r="AH662">
        <v>4</v>
      </c>
      <c r="AI662">
        <v>10</v>
      </c>
      <c r="AJ662">
        <v>5</v>
      </c>
      <c r="AK662">
        <v>7</v>
      </c>
      <c r="AL662">
        <v>20</v>
      </c>
      <c r="AM662">
        <v>15</v>
      </c>
      <c r="AN662">
        <v>9</v>
      </c>
      <c r="AO662">
        <v>17</v>
      </c>
      <c r="AT662">
        <f t="shared" si="47"/>
        <v>569</v>
      </c>
    </row>
    <row r="663" spans="1:46" x14ac:dyDescent="0.25">
      <c r="A663">
        <v>28</v>
      </c>
      <c r="B663" t="s">
        <v>368</v>
      </c>
      <c r="E663" t="s">
        <v>375</v>
      </c>
      <c r="U663">
        <v>571</v>
      </c>
      <c r="V663">
        <v>4</v>
      </c>
      <c r="W663">
        <v>6</v>
      </c>
      <c r="X663">
        <v>14</v>
      </c>
      <c r="Y663">
        <v>20</v>
      </c>
      <c r="Z663">
        <v>5</v>
      </c>
      <c r="AA663">
        <v>15</v>
      </c>
      <c r="AB663">
        <v>13</v>
      </c>
      <c r="AC663">
        <v>16</v>
      </c>
      <c r="AD663">
        <v>1</v>
      </c>
      <c r="AE663">
        <v>2</v>
      </c>
      <c r="AF663">
        <v>8</v>
      </c>
      <c r="AG663">
        <v>9</v>
      </c>
      <c r="AH663">
        <v>3</v>
      </c>
      <c r="AI663">
        <v>12</v>
      </c>
      <c r="AJ663">
        <v>7</v>
      </c>
      <c r="AK663">
        <v>11</v>
      </c>
      <c r="AL663">
        <v>19</v>
      </c>
      <c r="AM663">
        <v>17</v>
      </c>
      <c r="AN663">
        <v>10</v>
      </c>
      <c r="AO663">
        <v>18</v>
      </c>
      <c r="AT663">
        <f t="shared" si="47"/>
        <v>570</v>
      </c>
    </row>
    <row r="664" spans="1:46" x14ac:dyDescent="0.25">
      <c r="A664">
        <v>29</v>
      </c>
      <c r="B664" t="s">
        <v>365</v>
      </c>
      <c r="E664" t="s">
        <v>363</v>
      </c>
      <c r="U664">
        <v>572</v>
      </c>
      <c r="V664">
        <v>10</v>
      </c>
      <c r="W664">
        <v>5</v>
      </c>
      <c r="X664">
        <v>16</v>
      </c>
      <c r="Y664">
        <v>19</v>
      </c>
      <c r="Z664">
        <v>4</v>
      </c>
      <c r="AA664">
        <v>15</v>
      </c>
      <c r="AB664">
        <v>14</v>
      </c>
      <c r="AC664">
        <v>17</v>
      </c>
      <c r="AD664">
        <v>1</v>
      </c>
      <c r="AE664">
        <v>3</v>
      </c>
      <c r="AF664">
        <v>8</v>
      </c>
      <c r="AG664">
        <v>13</v>
      </c>
      <c r="AH664">
        <v>2</v>
      </c>
      <c r="AI664">
        <v>9</v>
      </c>
      <c r="AJ664">
        <v>7</v>
      </c>
      <c r="AK664">
        <v>6</v>
      </c>
      <c r="AL664">
        <v>20</v>
      </c>
      <c r="AM664">
        <v>11</v>
      </c>
      <c r="AN664">
        <v>12</v>
      </c>
      <c r="AO664">
        <v>18</v>
      </c>
      <c r="AT664">
        <f t="shared" si="47"/>
        <v>571</v>
      </c>
    </row>
    <row r="665" spans="1:46" x14ac:dyDescent="0.25">
      <c r="A665">
        <v>29</v>
      </c>
      <c r="B665" t="s">
        <v>370</v>
      </c>
      <c r="E665" t="s">
        <v>376</v>
      </c>
      <c r="U665">
        <v>573</v>
      </c>
      <c r="V665">
        <v>8</v>
      </c>
      <c r="W665">
        <v>5</v>
      </c>
      <c r="X665">
        <v>17</v>
      </c>
      <c r="Y665">
        <v>19</v>
      </c>
      <c r="Z665">
        <v>3</v>
      </c>
      <c r="AA665">
        <v>12</v>
      </c>
      <c r="AB665">
        <v>15</v>
      </c>
      <c r="AC665">
        <v>16</v>
      </c>
      <c r="AD665">
        <v>1</v>
      </c>
      <c r="AE665">
        <v>2</v>
      </c>
      <c r="AF665">
        <v>10</v>
      </c>
      <c r="AG665">
        <v>11</v>
      </c>
      <c r="AH665">
        <v>4</v>
      </c>
      <c r="AI665">
        <v>9</v>
      </c>
      <c r="AJ665">
        <v>7</v>
      </c>
      <c r="AK665">
        <v>6</v>
      </c>
      <c r="AL665">
        <v>20</v>
      </c>
      <c r="AM665">
        <v>14</v>
      </c>
      <c r="AN665">
        <v>13</v>
      </c>
      <c r="AO665">
        <v>18</v>
      </c>
      <c r="AT665">
        <f t="shared" si="47"/>
        <v>572</v>
      </c>
    </row>
    <row r="666" spans="1:46" x14ac:dyDescent="0.25">
      <c r="A666">
        <v>29</v>
      </c>
      <c r="B666" t="s">
        <v>371</v>
      </c>
      <c r="E666" t="s">
        <v>368</v>
      </c>
      <c r="U666">
        <v>574</v>
      </c>
      <c r="V666">
        <v>8</v>
      </c>
      <c r="W666">
        <v>4</v>
      </c>
      <c r="X666">
        <v>15</v>
      </c>
      <c r="Y666">
        <v>20</v>
      </c>
      <c r="Z666">
        <v>5</v>
      </c>
      <c r="AA666">
        <v>12</v>
      </c>
      <c r="AB666">
        <v>14</v>
      </c>
      <c r="AC666">
        <v>17</v>
      </c>
      <c r="AD666">
        <v>1</v>
      </c>
      <c r="AE666">
        <v>3</v>
      </c>
      <c r="AF666">
        <v>9</v>
      </c>
      <c r="AG666">
        <v>11</v>
      </c>
      <c r="AH666">
        <v>2</v>
      </c>
      <c r="AI666">
        <v>13</v>
      </c>
      <c r="AJ666">
        <v>7</v>
      </c>
      <c r="AK666">
        <v>6</v>
      </c>
      <c r="AL666">
        <v>19</v>
      </c>
      <c r="AM666">
        <v>16</v>
      </c>
      <c r="AN666">
        <v>10</v>
      </c>
      <c r="AO666">
        <v>18</v>
      </c>
      <c r="AT666">
        <f t="shared" si="47"/>
        <v>573</v>
      </c>
    </row>
    <row r="667" spans="1:46" x14ac:dyDescent="0.25">
      <c r="A667">
        <v>29</v>
      </c>
      <c r="B667" t="s">
        <v>378</v>
      </c>
      <c r="E667" t="s">
        <v>373</v>
      </c>
      <c r="U667">
        <v>575</v>
      </c>
      <c r="V667">
        <v>3</v>
      </c>
      <c r="W667">
        <v>5</v>
      </c>
      <c r="X667">
        <v>18</v>
      </c>
      <c r="Y667">
        <v>19</v>
      </c>
      <c r="Z667">
        <v>6</v>
      </c>
      <c r="AA667">
        <v>11</v>
      </c>
      <c r="AB667">
        <v>14</v>
      </c>
      <c r="AC667">
        <v>16</v>
      </c>
      <c r="AD667">
        <v>1</v>
      </c>
      <c r="AE667">
        <v>2</v>
      </c>
      <c r="AF667">
        <v>12</v>
      </c>
      <c r="AG667">
        <v>13</v>
      </c>
      <c r="AH667">
        <v>4</v>
      </c>
      <c r="AI667">
        <v>9</v>
      </c>
      <c r="AJ667">
        <v>8</v>
      </c>
      <c r="AK667">
        <v>7</v>
      </c>
      <c r="AL667">
        <v>20</v>
      </c>
      <c r="AM667">
        <v>15</v>
      </c>
      <c r="AN667">
        <v>10</v>
      </c>
      <c r="AO667">
        <v>17</v>
      </c>
      <c r="AT667">
        <f t="shared" si="47"/>
        <v>574</v>
      </c>
    </row>
    <row r="668" spans="1:46" x14ac:dyDescent="0.25">
      <c r="A668">
        <v>29</v>
      </c>
      <c r="B668" t="s">
        <v>381</v>
      </c>
      <c r="E668" t="s">
        <v>380</v>
      </c>
      <c r="U668">
        <v>576</v>
      </c>
      <c r="V668">
        <v>7</v>
      </c>
      <c r="W668">
        <v>4</v>
      </c>
      <c r="X668">
        <v>17</v>
      </c>
      <c r="Y668">
        <v>20</v>
      </c>
      <c r="Z668">
        <v>5</v>
      </c>
      <c r="AA668">
        <v>11</v>
      </c>
      <c r="AB668">
        <v>15</v>
      </c>
      <c r="AC668">
        <v>18</v>
      </c>
      <c r="AD668">
        <v>1</v>
      </c>
      <c r="AE668">
        <v>2</v>
      </c>
      <c r="AF668">
        <v>14</v>
      </c>
      <c r="AG668">
        <v>13</v>
      </c>
      <c r="AH668">
        <v>3</v>
      </c>
      <c r="AI668">
        <v>9</v>
      </c>
      <c r="AJ668">
        <v>6</v>
      </c>
      <c r="AK668">
        <v>8</v>
      </c>
      <c r="AL668">
        <v>19</v>
      </c>
      <c r="AM668">
        <v>12</v>
      </c>
      <c r="AN668">
        <v>10</v>
      </c>
      <c r="AO668">
        <v>16</v>
      </c>
      <c r="AT668">
        <f t="shared" si="47"/>
        <v>575</v>
      </c>
    </row>
    <row r="669" spans="1:46" x14ac:dyDescent="0.25">
      <c r="A669">
        <v>29</v>
      </c>
      <c r="B669" t="s">
        <v>369</v>
      </c>
      <c r="E669" t="s">
        <v>374</v>
      </c>
      <c r="U669">
        <v>577</v>
      </c>
      <c r="V669">
        <v>6</v>
      </c>
      <c r="W669">
        <v>3</v>
      </c>
      <c r="X669">
        <v>18</v>
      </c>
      <c r="Y669">
        <v>19</v>
      </c>
      <c r="Z669">
        <v>7</v>
      </c>
      <c r="AA669">
        <v>14</v>
      </c>
      <c r="AB669">
        <v>13</v>
      </c>
      <c r="AC669">
        <v>17</v>
      </c>
      <c r="AD669">
        <v>1</v>
      </c>
      <c r="AE669">
        <v>2</v>
      </c>
      <c r="AF669">
        <v>9</v>
      </c>
      <c r="AG669">
        <v>10</v>
      </c>
      <c r="AH669">
        <v>4</v>
      </c>
      <c r="AI669">
        <v>11</v>
      </c>
      <c r="AJ669">
        <v>8</v>
      </c>
      <c r="AK669">
        <v>5</v>
      </c>
      <c r="AL669">
        <v>20</v>
      </c>
      <c r="AM669">
        <v>15</v>
      </c>
      <c r="AN669">
        <v>12</v>
      </c>
      <c r="AO669">
        <v>16</v>
      </c>
      <c r="AT669">
        <f t="shared" si="47"/>
        <v>576</v>
      </c>
    </row>
    <row r="670" spans="1:46" x14ac:dyDescent="0.25">
      <c r="A670">
        <v>29</v>
      </c>
      <c r="B670" t="s">
        <v>367</v>
      </c>
      <c r="E670" t="s">
        <v>372</v>
      </c>
      <c r="U670">
        <v>578</v>
      </c>
      <c r="V670">
        <v>7</v>
      </c>
      <c r="W670">
        <v>4</v>
      </c>
      <c r="X670">
        <v>16</v>
      </c>
      <c r="Y670">
        <v>19</v>
      </c>
      <c r="Z670">
        <v>5</v>
      </c>
      <c r="AA670">
        <v>10</v>
      </c>
      <c r="AB670">
        <v>15</v>
      </c>
      <c r="AC670">
        <v>18</v>
      </c>
      <c r="AD670">
        <v>1</v>
      </c>
      <c r="AE670">
        <v>2</v>
      </c>
      <c r="AF670">
        <v>14</v>
      </c>
      <c r="AG670">
        <v>11</v>
      </c>
      <c r="AH670">
        <v>3</v>
      </c>
      <c r="AI670">
        <v>12</v>
      </c>
      <c r="AJ670">
        <v>8</v>
      </c>
      <c r="AK670">
        <v>6</v>
      </c>
      <c r="AL670">
        <v>20</v>
      </c>
      <c r="AM670">
        <v>13</v>
      </c>
      <c r="AN670">
        <v>9</v>
      </c>
      <c r="AO670">
        <v>17</v>
      </c>
      <c r="AT670">
        <f t="shared" ref="AT670:AT733" si="48">U669</f>
        <v>577</v>
      </c>
    </row>
    <row r="671" spans="1:46" x14ac:dyDescent="0.25">
      <c r="A671">
        <v>29</v>
      </c>
      <c r="B671" t="s">
        <v>377</v>
      </c>
      <c r="E671" t="s">
        <v>379</v>
      </c>
      <c r="U671">
        <v>579</v>
      </c>
      <c r="V671">
        <v>6</v>
      </c>
      <c r="W671">
        <v>8</v>
      </c>
      <c r="X671">
        <v>17</v>
      </c>
      <c r="Y671">
        <v>16</v>
      </c>
      <c r="Z671">
        <v>5</v>
      </c>
      <c r="AA671">
        <v>15</v>
      </c>
      <c r="AB671">
        <v>14</v>
      </c>
      <c r="AC671">
        <v>20</v>
      </c>
      <c r="AD671">
        <v>1</v>
      </c>
      <c r="AE671">
        <v>3</v>
      </c>
      <c r="AF671">
        <v>12</v>
      </c>
      <c r="AG671">
        <v>7</v>
      </c>
      <c r="AH671">
        <v>4</v>
      </c>
      <c r="AI671">
        <v>11</v>
      </c>
      <c r="AJ671">
        <v>2</v>
      </c>
      <c r="AK671">
        <v>9</v>
      </c>
      <c r="AL671">
        <v>19</v>
      </c>
      <c r="AM671">
        <v>13</v>
      </c>
      <c r="AN671">
        <v>10</v>
      </c>
      <c r="AO671">
        <v>18</v>
      </c>
      <c r="AT671">
        <f t="shared" si="48"/>
        <v>578</v>
      </c>
    </row>
    <row r="672" spans="1:46" x14ac:dyDescent="0.25">
      <c r="A672">
        <v>29</v>
      </c>
      <c r="B672" t="s">
        <v>362</v>
      </c>
      <c r="E672" t="s">
        <v>366</v>
      </c>
      <c r="U672">
        <v>580</v>
      </c>
      <c r="V672">
        <v>6</v>
      </c>
      <c r="W672">
        <v>4</v>
      </c>
      <c r="X672">
        <v>15</v>
      </c>
      <c r="Y672">
        <v>17</v>
      </c>
      <c r="Z672">
        <v>7</v>
      </c>
      <c r="AA672">
        <v>14</v>
      </c>
      <c r="AB672">
        <v>16</v>
      </c>
      <c r="AC672">
        <v>18</v>
      </c>
      <c r="AD672">
        <v>1</v>
      </c>
      <c r="AE672">
        <v>2</v>
      </c>
      <c r="AF672">
        <v>11</v>
      </c>
      <c r="AG672">
        <v>10</v>
      </c>
      <c r="AH672">
        <v>3</v>
      </c>
      <c r="AI672">
        <v>9</v>
      </c>
      <c r="AJ672">
        <v>8</v>
      </c>
      <c r="AK672">
        <v>5</v>
      </c>
      <c r="AL672">
        <v>19</v>
      </c>
      <c r="AM672">
        <v>13</v>
      </c>
      <c r="AN672">
        <v>12</v>
      </c>
      <c r="AO672">
        <v>20</v>
      </c>
      <c r="AT672">
        <f t="shared" si="48"/>
        <v>579</v>
      </c>
    </row>
    <row r="673" spans="1:46" x14ac:dyDescent="0.25">
      <c r="A673">
        <v>29</v>
      </c>
      <c r="B673" t="s">
        <v>375</v>
      </c>
      <c r="E673" t="s">
        <v>364</v>
      </c>
      <c r="U673">
        <v>581</v>
      </c>
      <c r="V673">
        <v>4</v>
      </c>
      <c r="W673">
        <v>8</v>
      </c>
      <c r="X673">
        <v>17</v>
      </c>
      <c r="Y673">
        <v>19</v>
      </c>
      <c r="Z673">
        <v>6</v>
      </c>
      <c r="AA673">
        <v>13</v>
      </c>
      <c r="AB673">
        <v>15</v>
      </c>
      <c r="AC673">
        <v>16</v>
      </c>
      <c r="AD673">
        <v>1</v>
      </c>
      <c r="AE673">
        <v>2</v>
      </c>
      <c r="AF673">
        <v>9</v>
      </c>
      <c r="AG673">
        <v>12</v>
      </c>
      <c r="AH673">
        <v>3</v>
      </c>
      <c r="AI673">
        <v>11</v>
      </c>
      <c r="AJ673">
        <v>7</v>
      </c>
      <c r="AK673">
        <v>5</v>
      </c>
      <c r="AL673">
        <v>20</v>
      </c>
      <c r="AM673">
        <v>10</v>
      </c>
      <c r="AN673">
        <v>14</v>
      </c>
      <c r="AO673">
        <v>18</v>
      </c>
      <c r="AT673">
        <f t="shared" si="48"/>
        <v>580</v>
      </c>
    </row>
    <row r="674" spans="1:46" x14ac:dyDescent="0.25">
      <c r="A674">
        <v>30</v>
      </c>
      <c r="B674" t="s">
        <v>372</v>
      </c>
      <c r="E674" t="s">
        <v>371</v>
      </c>
      <c r="U674">
        <v>582</v>
      </c>
      <c r="V674">
        <v>8</v>
      </c>
      <c r="W674">
        <v>4</v>
      </c>
      <c r="X674">
        <v>16</v>
      </c>
      <c r="Y674">
        <v>20</v>
      </c>
      <c r="Z674">
        <v>5</v>
      </c>
      <c r="AA674">
        <v>15</v>
      </c>
      <c r="AB674">
        <v>14</v>
      </c>
      <c r="AC674">
        <v>18</v>
      </c>
      <c r="AD674">
        <v>1</v>
      </c>
      <c r="AE674">
        <v>2</v>
      </c>
      <c r="AF674">
        <v>10</v>
      </c>
      <c r="AG674">
        <v>12</v>
      </c>
      <c r="AH674">
        <v>3</v>
      </c>
      <c r="AI674">
        <v>11</v>
      </c>
      <c r="AJ674">
        <v>6</v>
      </c>
      <c r="AK674">
        <v>7</v>
      </c>
      <c r="AL674">
        <v>19</v>
      </c>
      <c r="AM674">
        <v>13</v>
      </c>
      <c r="AN674">
        <v>9</v>
      </c>
      <c r="AO674">
        <v>17</v>
      </c>
      <c r="AT674">
        <f t="shared" si="48"/>
        <v>581</v>
      </c>
    </row>
    <row r="675" spans="1:46" x14ac:dyDescent="0.25">
      <c r="A675">
        <v>30</v>
      </c>
      <c r="B675" t="s">
        <v>376</v>
      </c>
      <c r="E675" t="s">
        <v>362</v>
      </c>
      <c r="U675">
        <v>583</v>
      </c>
      <c r="V675">
        <v>5</v>
      </c>
      <c r="W675">
        <v>4</v>
      </c>
      <c r="X675">
        <v>15</v>
      </c>
      <c r="Y675">
        <v>19</v>
      </c>
      <c r="Z675">
        <v>6</v>
      </c>
      <c r="AA675">
        <v>11</v>
      </c>
      <c r="AB675">
        <v>13</v>
      </c>
      <c r="AC675">
        <v>17</v>
      </c>
      <c r="AD675">
        <v>1</v>
      </c>
      <c r="AE675">
        <v>2</v>
      </c>
      <c r="AF675">
        <v>16</v>
      </c>
      <c r="AG675">
        <v>10</v>
      </c>
      <c r="AH675">
        <v>3</v>
      </c>
      <c r="AI675">
        <v>12</v>
      </c>
      <c r="AJ675">
        <v>8</v>
      </c>
      <c r="AK675">
        <v>7</v>
      </c>
      <c r="AL675">
        <v>18</v>
      </c>
      <c r="AM675">
        <v>14</v>
      </c>
      <c r="AN675">
        <v>9</v>
      </c>
      <c r="AO675">
        <v>20</v>
      </c>
      <c r="AT675">
        <f t="shared" si="48"/>
        <v>582</v>
      </c>
    </row>
    <row r="676" spans="1:46" x14ac:dyDescent="0.25">
      <c r="A676">
        <v>30</v>
      </c>
      <c r="B676" t="s">
        <v>370</v>
      </c>
      <c r="E676" t="s">
        <v>365</v>
      </c>
      <c r="U676">
        <v>584</v>
      </c>
      <c r="V676">
        <v>4</v>
      </c>
      <c r="W676">
        <v>6</v>
      </c>
      <c r="X676">
        <v>17</v>
      </c>
      <c r="Y676">
        <v>20</v>
      </c>
      <c r="Z676">
        <v>5</v>
      </c>
      <c r="AA676">
        <v>12</v>
      </c>
      <c r="AB676">
        <v>15</v>
      </c>
      <c r="AC676">
        <v>16</v>
      </c>
      <c r="AD676">
        <v>1</v>
      </c>
      <c r="AE676">
        <v>2</v>
      </c>
      <c r="AF676">
        <v>11</v>
      </c>
      <c r="AG676">
        <v>9</v>
      </c>
      <c r="AH676">
        <v>3</v>
      </c>
      <c r="AI676">
        <v>13</v>
      </c>
      <c r="AJ676">
        <v>7</v>
      </c>
      <c r="AK676">
        <v>8</v>
      </c>
      <c r="AL676">
        <v>19</v>
      </c>
      <c r="AM676">
        <v>10</v>
      </c>
      <c r="AN676">
        <v>14</v>
      </c>
      <c r="AO676">
        <v>18</v>
      </c>
      <c r="AT676">
        <f t="shared" si="48"/>
        <v>583</v>
      </c>
    </row>
    <row r="677" spans="1:46" x14ac:dyDescent="0.25">
      <c r="A677">
        <v>30</v>
      </c>
      <c r="B677" t="s">
        <v>368</v>
      </c>
      <c r="E677" t="s">
        <v>367</v>
      </c>
      <c r="U677">
        <v>585</v>
      </c>
      <c r="V677">
        <v>8</v>
      </c>
      <c r="W677">
        <v>4</v>
      </c>
      <c r="X677">
        <v>19</v>
      </c>
      <c r="Y677">
        <v>20</v>
      </c>
      <c r="Z677">
        <v>5</v>
      </c>
      <c r="AA677">
        <v>13</v>
      </c>
      <c r="AB677">
        <v>16</v>
      </c>
      <c r="AC677">
        <v>15</v>
      </c>
      <c r="AD677">
        <v>1</v>
      </c>
      <c r="AE677">
        <v>3</v>
      </c>
      <c r="AF677">
        <v>12</v>
      </c>
      <c r="AG677">
        <v>14</v>
      </c>
      <c r="AH677">
        <v>2</v>
      </c>
      <c r="AI677">
        <v>9</v>
      </c>
      <c r="AJ677">
        <v>7</v>
      </c>
      <c r="AK677">
        <v>6</v>
      </c>
      <c r="AL677">
        <v>18</v>
      </c>
      <c r="AM677">
        <v>10</v>
      </c>
      <c r="AN677">
        <v>11</v>
      </c>
      <c r="AO677">
        <v>17</v>
      </c>
      <c r="AT677">
        <f t="shared" si="48"/>
        <v>584</v>
      </c>
    </row>
    <row r="678" spans="1:46" x14ac:dyDescent="0.25">
      <c r="A678">
        <v>30</v>
      </c>
      <c r="B678" t="s">
        <v>380</v>
      </c>
      <c r="E678" t="s">
        <v>375</v>
      </c>
      <c r="U678">
        <v>586</v>
      </c>
      <c r="V678">
        <v>3</v>
      </c>
      <c r="W678">
        <v>5</v>
      </c>
      <c r="X678">
        <v>19</v>
      </c>
      <c r="Y678">
        <v>18</v>
      </c>
      <c r="Z678">
        <v>8</v>
      </c>
      <c r="AA678">
        <v>12</v>
      </c>
      <c r="AB678">
        <v>14</v>
      </c>
      <c r="AC678">
        <v>15</v>
      </c>
      <c r="AD678">
        <v>1</v>
      </c>
      <c r="AE678">
        <v>4</v>
      </c>
      <c r="AF678">
        <v>13</v>
      </c>
      <c r="AG678">
        <v>7</v>
      </c>
      <c r="AH678">
        <v>2</v>
      </c>
      <c r="AI678">
        <v>9</v>
      </c>
      <c r="AJ678">
        <v>6</v>
      </c>
      <c r="AK678">
        <v>11</v>
      </c>
      <c r="AL678">
        <v>20</v>
      </c>
      <c r="AM678">
        <v>16</v>
      </c>
      <c r="AN678">
        <v>10</v>
      </c>
      <c r="AO678">
        <v>17</v>
      </c>
      <c r="AT678">
        <f t="shared" si="48"/>
        <v>585</v>
      </c>
    </row>
    <row r="679" spans="1:46" x14ac:dyDescent="0.25">
      <c r="A679">
        <v>30</v>
      </c>
      <c r="B679" t="s">
        <v>366</v>
      </c>
      <c r="E679" t="s">
        <v>374</v>
      </c>
      <c r="U679">
        <v>587</v>
      </c>
      <c r="V679">
        <v>6</v>
      </c>
      <c r="W679">
        <v>7</v>
      </c>
      <c r="X679">
        <v>15</v>
      </c>
      <c r="Y679">
        <v>20</v>
      </c>
      <c r="Z679">
        <v>5</v>
      </c>
      <c r="AA679">
        <v>14</v>
      </c>
      <c r="AB679">
        <v>17</v>
      </c>
      <c r="AC679">
        <v>12</v>
      </c>
      <c r="AD679">
        <v>1</v>
      </c>
      <c r="AE679">
        <v>3</v>
      </c>
      <c r="AF679">
        <v>9</v>
      </c>
      <c r="AG679">
        <v>11</v>
      </c>
      <c r="AH679">
        <v>2</v>
      </c>
      <c r="AI679">
        <v>10</v>
      </c>
      <c r="AJ679">
        <v>4</v>
      </c>
      <c r="AK679">
        <v>8</v>
      </c>
      <c r="AL679">
        <v>19</v>
      </c>
      <c r="AM679">
        <v>16</v>
      </c>
      <c r="AN679">
        <v>13</v>
      </c>
      <c r="AO679">
        <v>18</v>
      </c>
      <c r="AT679">
        <f t="shared" si="48"/>
        <v>586</v>
      </c>
    </row>
    <row r="680" spans="1:46" x14ac:dyDescent="0.25">
      <c r="A680">
        <v>30</v>
      </c>
      <c r="B680" t="s">
        <v>363</v>
      </c>
      <c r="E680" t="s">
        <v>378</v>
      </c>
      <c r="U680">
        <v>588</v>
      </c>
      <c r="V680">
        <v>6</v>
      </c>
      <c r="W680">
        <v>4</v>
      </c>
      <c r="X680">
        <v>16</v>
      </c>
      <c r="Y680">
        <v>19</v>
      </c>
      <c r="Z680">
        <v>3</v>
      </c>
      <c r="AA680">
        <v>11</v>
      </c>
      <c r="AB680">
        <v>15</v>
      </c>
      <c r="AC680">
        <v>18</v>
      </c>
      <c r="AD680">
        <v>1</v>
      </c>
      <c r="AE680">
        <v>5</v>
      </c>
      <c r="AF680">
        <v>12</v>
      </c>
      <c r="AG680">
        <v>9</v>
      </c>
      <c r="AH680">
        <v>2</v>
      </c>
      <c r="AI680">
        <v>10</v>
      </c>
      <c r="AJ680">
        <v>7</v>
      </c>
      <c r="AK680">
        <v>8</v>
      </c>
      <c r="AL680">
        <v>20</v>
      </c>
      <c r="AM680">
        <v>13</v>
      </c>
      <c r="AN680">
        <v>14</v>
      </c>
      <c r="AO680">
        <v>17</v>
      </c>
      <c r="AT680">
        <f t="shared" si="48"/>
        <v>587</v>
      </c>
    </row>
    <row r="681" spans="1:46" x14ac:dyDescent="0.25">
      <c r="A681">
        <v>30</v>
      </c>
      <c r="B681" t="s">
        <v>373</v>
      </c>
      <c r="E681" t="s">
        <v>377</v>
      </c>
      <c r="U681">
        <v>589</v>
      </c>
      <c r="V681">
        <v>9</v>
      </c>
      <c r="W681">
        <v>5</v>
      </c>
      <c r="X681">
        <v>18</v>
      </c>
      <c r="Y681">
        <v>20</v>
      </c>
      <c r="Z681">
        <v>4</v>
      </c>
      <c r="AA681">
        <v>15</v>
      </c>
      <c r="AB681">
        <v>14</v>
      </c>
      <c r="AC681">
        <v>17</v>
      </c>
      <c r="AD681">
        <v>1</v>
      </c>
      <c r="AE681">
        <v>2</v>
      </c>
      <c r="AF681">
        <v>11</v>
      </c>
      <c r="AG681">
        <v>10</v>
      </c>
      <c r="AH681">
        <v>3</v>
      </c>
      <c r="AI681">
        <v>7</v>
      </c>
      <c r="AJ681">
        <v>6</v>
      </c>
      <c r="AK681">
        <v>8</v>
      </c>
      <c r="AL681">
        <v>19</v>
      </c>
      <c r="AM681">
        <v>13</v>
      </c>
      <c r="AN681">
        <v>12</v>
      </c>
      <c r="AO681">
        <v>16</v>
      </c>
      <c r="AT681">
        <f t="shared" si="48"/>
        <v>588</v>
      </c>
    </row>
    <row r="682" spans="1:46" x14ac:dyDescent="0.25">
      <c r="A682">
        <v>30</v>
      </c>
      <c r="B682" t="s">
        <v>379</v>
      </c>
      <c r="E682" t="s">
        <v>381</v>
      </c>
      <c r="U682">
        <v>590</v>
      </c>
      <c r="V682">
        <v>5</v>
      </c>
      <c r="W682">
        <v>6</v>
      </c>
      <c r="X682">
        <v>15</v>
      </c>
      <c r="Y682">
        <v>18</v>
      </c>
      <c r="Z682">
        <v>4</v>
      </c>
      <c r="AA682">
        <v>12</v>
      </c>
      <c r="AB682">
        <v>14</v>
      </c>
      <c r="AC682">
        <v>17</v>
      </c>
      <c r="AD682">
        <v>1</v>
      </c>
      <c r="AE682">
        <v>2</v>
      </c>
      <c r="AF682">
        <v>13</v>
      </c>
      <c r="AG682">
        <v>11</v>
      </c>
      <c r="AH682">
        <v>3</v>
      </c>
      <c r="AI682">
        <v>9</v>
      </c>
      <c r="AJ682">
        <v>8</v>
      </c>
      <c r="AK682">
        <v>7</v>
      </c>
      <c r="AL682">
        <v>19</v>
      </c>
      <c r="AM682">
        <v>10</v>
      </c>
      <c r="AN682">
        <v>16</v>
      </c>
      <c r="AO682">
        <v>20</v>
      </c>
      <c r="AT682">
        <f t="shared" si="48"/>
        <v>589</v>
      </c>
    </row>
    <row r="683" spans="1:46" x14ac:dyDescent="0.25">
      <c r="A683">
        <v>30</v>
      </c>
      <c r="B683" t="s">
        <v>364</v>
      </c>
      <c r="E683" t="s">
        <v>369</v>
      </c>
      <c r="U683">
        <v>591</v>
      </c>
      <c r="V683">
        <v>7</v>
      </c>
      <c r="W683">
        <v>5</v>
      </c>
      <c r="X683">
        <v>17</v>
      </c>
      <c r="Y683">
        <v>19</v>
      </c>
      <c r="Z683">
        <v>4</v>
      </c>
      <c r="AA683">
        <v>13</v>
      </c>
      <c r="AB683">
        <v>15</v>
      </c>
      <c r="AC683">
        <v>16</v>
      </c>
      <c r="AD683">
        <v>1</v>
      </c>
      <c r="AE683">
        <v>2</v>
      </c>
      <c r="AF683">
        <v>14</v>
      </c>
      <c r="AG683">
        <v>12</v>
      </c>
      <c r="AH683">
        <v>3</v>
      </c>
      <c r="AI683">
        <v>9</v>
      </c>
      <c r="AJ683">
        <v>10</v>
      </c>
      <c r="AK683">
        <v>6</v>
      </c>
      <c r="AL683">
        <v>20</v>
      </c>
      <c r="AM683">
        <v>11</v>
      </c>
      <c r="AN683">
        <v>8</v>
      </c>
      <c r="AO683">
        <v>18</v>
      </c>
      <c r="AT683">
        <f t="shared" si="48"/>
        <v>590</v>
      </c>
    </row>
    <row r="684" spans="1:46" x14ac:dyDescent="0.25">
      <c r="A684">
        <v>31</v>
      </c>
      <c r="B684" t="s">
        <v>378</v>
      </c>
      <c r="E684" t="s">
        <v>379</v>
      </c>
      <c r="U684">
        <v>592</v>
      </c>
      <c r="V684">
        <v>8</v>
      </c>
      <c r="W684">
        <v>7</v>
      </c>
      <c r="X684">
        <v>18</v>
      </c>
      <c r="Y684">
        <v>20</v>
      </c>
      <c r="Z684">
        <v>3</v>
      </c>
      <c r="AA684">
        <v>15</v>
      </c>
      <c r="AB684">
        <v>13</v>
      </c>
      <c r="AC684">
        <v>16</v>
      </c>
      <c r="AD684">
        <v>1</v>
      </c>
      <c r="AE684">
        <v>2</v>
      </c>
      <c r="AF684">
        <v>5</v>
      </c>
      <c r="AG684">
        <v>12</v>
      </c>
      <c r="AH684">
        <v>4</v>
      </c>
      <c r="AI684">
        <v>11</v>
      </c>
      <c r="AJ684">
        <v>6</v>
      </c>
      <c r="AK684">
        <v>9</v>
      </c>
      <c r="AL684">
        <v>19</v>
      </c>
      <c r="AM684">
        <v>14</v>
      </c>
      <c r="AN684">
        <v>10</v>
      </c>
      <c r="AO684">
        <v>17</v>
      </c>
      <c r="AT684">
        <f t="shared" si="48"/>
        <v>591</v>
      </c>
    </row>
    <row r="685" spans="1:46" x14ac:dyDescent="0.25">
      <c r="A685">
        <v>31</v>
      </c>
      <c r="B685" t="s">
        <v>381</v>
      </c>
      <c r="E685" t="s">
        <v>370</v>
      </c>
      <c r="U685">
        <v>593</v>
      </c>
      <c r="V685">
        <v>7</v>
      </c>
      <c r="W685">
        <v>5</v>
      </c>
      <c r="X685">
        <v>16</v>
      </c>
      <c r="Y685">
        <v>19</v>
      </c>
      <c r="Z685">
        <v>4</v>
      </c>
      <c r="AA685">
        <v>9</v>
      </c>
      <c r="AB685">
        <v>15</v>
      </c>
      <c r="AC685">
        <v>17</v>
      </c>
      <c r="AD685">
        <v>1</v>
      </c>
      <c r="AE685">
        <v>3</v>
      </c>
      <c r="AF685">
        <v>13</v>
      </c>
      <c r="AG685">
        <v>11</v>
      </c>
      <c r="AH685">
        <v>2</v>
      </c>
      <c r="AI685">
        <v>12</v>
      </c>
      <c r="AJ685">
        <v>6</v>
      </c>
      <c r="AK685">
        <v>8</v>
      </c>
      <c r="AL685">
        <v>20</v>
      </c>
      <c r="AM685">
        <v>14</v>
      </c>
      <c r="AN685">
        <v>10</v>
      </c>
      <c r="AO685">
        <v>18</v>
      </c>
      <c r="AT685">
        <f t="shared" si="48"/>
        <v>592</v>
      </c>
    </row>
    <row r="686" spans="1:46" x14ac:dyDescent="0.25">
      <c r="A686">
        <v>31</v>
      </c>
      <c r="B686" t="s">
        <v>371</v>
      </c>
      <c r="E686" t="s">
        <v>366</v>
      </c>
      <c r="U686">
        <v>594</v>
      </c>
      <c r="V686">
        <v>7</v>
      </c>
      <c r="W686">
        <v>5</v>
      </c>
      <c r="X686">
        <v>17</v>
      </c>
      <c r="Y686">
        <v>20</v>
      </c>
      <c r="Z686">
        <v>4</v>
      </c>
      <c r="AA686">
        <v>14</v>
      </c>
      <c r="AB686">
        <v>11</v>
      </c>
      <c r="AC686">
        <v>18</v>
      </c>
      <c r="AD686">
        <v>1</v>
      </c>
      <c r="AE686">
        <v>2</v>
      </c>
      <c r="AF686">
        <v>13</v>
      </c>
      <c r="AG686">
        <v>12</v>
      </c>
      <c r="AH686">
        <v>3</v>
      </c>
      <c r="AI686">
        <v>10</v>
      </c>
      <c r="AJ686">
        <v>6</v>
      </c>
      <c r="AK686">
        <v>9</v>
      </c>
      <c r="AL686">
        <v>16</v>
      </c>
      <c r="AM686">
        <v>15</v>
      </c>
      <c r="AN686">
        <v>8</v>
      </c>
      <c r="AO686">
        <v>19</v>
      </c>
      <c r="AT686">
        <f t="shared" si="48"/>
        <v>593</v>
      </c>
    </row>
    <row r="687" spans="1:46" x14ac:dyDescent="0.25">
      <c r="A687">
        <v>31</v>
      </c>
      <c r="B687" t="s">
        <v>364</v>
      </c>
      <c r="E687" t="s">
        <v>362</v>
      </c>
      <c r="U687">
        <v>595</v>
      </c>
      <c r="V687">
        <v>4</v>
      </c>
      <c r="W687">
        <v>7</v>
      </c>
      <c r="X687">
        <v>18</v>
      </c>
      <c r="Y687">
        <v>19</v>
      </c>
      <c r="Z687">
        <v>5</v>
      </c>
      <c r="AA687">
        <v>12</v>
      </c>
      <c r="AB687">
        <v>14</v>
      </c>
      <c r="AC687">
        <v>17</v>
      </c>
      <c r="AD687">
        <v>1</v>
      </c>
      <c r="AE687">
        <v>2</v>
      </c>
      <c r="AF687">
        <v>9</v>
      </c>
      <c r="AG687">
        <v>10</v>
      </c>
      <c r="AH687">
        <v>3</v>
      </c>
      <c r="AI687">
        <v>11</v>
      </c>
      <c r="AJ687">
        <v>6</v>
      </c>
      <c r="AK687">
        <v>8</v>
      </c>
      <c r="AL687">
        <v>20</v>
      </c>
      <c r="AM687">
        <v>15</v>
      </c>
      <c r="AN687">
        <v>13</v>
      </c>
      <c r="AO687">
        <v>16</v>
      </c>
      <c r="AT687">
        <f t="shared" si="48"/>
        <v>594</v>
      </c>
    </row>
    <row r="688" spans="1:46" x14ac:dyDescent="0.25">
      <c r="A688">
        <v>31</v>
      </c>
      <c r="B688" t="s">
        <v>374</v>
      </c>
      <c r="E688" t="s">
        <v>373</v>
      </c>
      <c r="U688">
        <v>596</v>
      </c>
      <c r="V688">
        <v>4</v>
      </c>
      <c r="W688">
        <v>6</v>
      </c>
      <c r="X688">
        <v>17</v>
      </c>
      <c r="Y688">
        <v>20</v>
      </c>
      <c r="Z688">
        <v>5</v>
      </c>
      <c r="AA688">
        <v>7</v>
      </c>
      <c r="AB688">
        <v>14</v>
      </c>
      <c r="AC688">
        <v>18</v>
      </c>
      <c r="AD688">
        <v>1</v>
      </c>
      <c r="AE688">
        <v>3</v>
      </c>
      <c r="AF688">
        <v>12</v>
      </c>
      <c r="AG688">
        <v>10</v>
      </c>
      <c r="AH688">
        <v>2</v>
      </c>
      <c r="AI688">
        <v>13</v>
      </c>
      <c r="AJ688">
        <v>8</v>
      </c>
      <c r="AK688">
        <v>11</v>
      </c>
      <c r="AL688">
        <v>19</v>
      </c>
      <c r="AM688">
        <v>15</v>
      </c>
      <c r="AN688">
        <v>9</v>
      </c>
      <c r="AO688">
        <v>16</v>
      </c>
      <c r="AT688">
        <f t="shared" si="48"/>
        <v>595</v>
      </c>
    </row>
    <row r="689" spans="1:46" x14ac:dyDescent="0.25">
      <c r="A689">
        <v>31</v>
      </c>
      <c r="B689" t="s">
        <v>365</v>
      </c>
      <c r="E689" t="s">
        <v>380</v>
      </c>
      <c r="U689">
        <v>597</v>
      </c>
      <c r="V689">
        <v>12</v>
      </c>
      <c r="W689">
        <v>4</v>
      </c>
      <c r="X689">
        <v>17</v>
      </c>
      <c r="Y689">
        <v>18</v>
      </c>
      <c r="Z689">
        <v>5</v>
      </c>
      <c r="AA689">
        <v>11</v>
      </c>
      <c r="AB689">
        <v>15</v>
      </c>
      <c r="AC689">
        <v>16</v>
      </c>
      <c r="AD689">
        <v>1</v>
      </c>
      <c r="AE689">
        <v>2</v>
      </c>
      <c r="AF689">
        <v>14</v>
      </c>
      <c r="AG689">
        <v>13</v>
      </c>
      <c r="AH689">
        <v>3</v>
      </c>
      <c r="AI689">
        <v>8</v>
      </c>
      <c r="AJ689">
        <v>6</v>
      </c>
      <c r="AK689">
        <v>7</v>
      </c>
      <c r="AL689">
        <v>20</v>
      </c>
      <c r="AM689">
        <v>10</v>
      </c>
      <c r="AN689">
        <v>9</v>
      </c>
      <c r="AO689">
        <v>19</v>
      </c>
      <c r="AT689">
        <f t="shared" si="48"/>
        <v>596</v>
      </c>
    </row>
    <row r="690" spans="1:46" x14ac:dyDescent="0.25">
      <c r="A690">
        <v>31</v>
      </c>
      <c r="B690" t="s">
        <v>375</v>
      </c>
      <c r="E690" t="s">
        <v>376</v>
      </c>
      <c r="U690">
        <v>598</v>
      </c>
      <c r="V690">
        <v>8</v>
      </c>
      <c r="W690">
        <v>6</v>
      </c>
      <c r="X690">
        <v>16</v>
      </c>
      <c r="Y690">
        <v>19</v>
      </c>
      <c r="Z690">
        <v>7</v>
      </c>
      <c r="AA690">
        <v>10</v>
      </c>
      <c r="AB690">
        <v>15</v>
      </c>
      <c r="AC690">
        <v>17</v>
      </c>
      <c r="AD690">
        <v>1</v>
      </c>
      <c r="AE690">
        <v>2</v>
      </c>
      <c r="AF690">
        <v>9</v>
      </c>
      <c r="AG690">
        <v>13</v>
      </c>
      <c r="AH690">
        <v>5</v>
      </c>
      <c r="AI690">
        <v>11</v>
      </c>
      <c r="AJ690">
        <v>3</v>
      </c>
      <c r="AK690">
        <v>4</v>
      </c>
      <c r="AL690">
        <v>18</v>
      </c>
      <c r="AM690">
        <v>12</v>
      </c>
      <c r="AN690">
        <v>14</v>
      </c>
      <c r="AO690">
        <v>20</v>
      </c>
      <c r="AT690">
        <f t="shared" si="48"/>
        <v>597</v>
      </c>
    </row>
    <row r="691" spans="1:46" x14ac:dyDescent="0.25">
      <c r="A691">
        <v>31</v>
      </c>
      <c r="B691" t="s">
        <v>367</v>
      </c>
      <c r="E691" t="s">
        <v>363</v>
      </c>
      <c r="U691">
        <v>599</v>
      </c>
      <c r="V691">
        <v>7</v>
      </c>
      <c r="W691">
        <v>5</v>
      </c>
      <c r="X691">
        <v>20</v>
      </c>
      <c r="Y691">
        <v>18</v>
      </c>
      <c r="Z691">
        <v>4</v>
      </c>
      <c r="AA691">
        <v>13</v>
      </c>
      <c r="AB691">
        <v>14</v>
      </c>
      <c r="AC691">
        <v>17</v>
      </c>
      <c r="AD691">
        <v>1</v>
      </c>
      <c r="AE691">
        <v>2</v>
      </c>
      <c r="AF691">
        <v>15</v>
      </c>
      <c r="AG691">
        <v>9</v>
      </c>
      <c r="AH691">
        <v>3</v>
      </c>
      <c r="AI691">
        <v>11</v>
      </c>
      <c r="AJ691">
        <v>8</v>
      </c>
      <c r="AK691">
        <v>6</v>
      </c>
      <c r="AL691">
        <v>19</v>
      </c>
      <c r="AM691">
        <v>12</v>
      </c>
      <c r="AN691">
        <v>10</v>
      </c>
      <c r="AO691">
        <v>16</v>
      </c>
      <c r="AT691">
        <f t="shared" si="48"/>
        <v>598</v>
      </c>
    </row>
    <row r="692" spans="1:46" x14ac:dyDescent="0.25">
      <c r="A692">
        <v>31</v>
      </c>
      <c r="B692" t="s">
        <v>369</v>
      </c>
      <c r="E692" t="s">
        <v>368</v>
      </c>
      <c r="U692">
        <v>600</v>
      </c>
      <c r="V692">
        <v>10</v>
      </c>
      <c r="W692">
        <v>3</v>
      </c>
      <c r="X692">
        <v>14</v>
      </c>
      <c r="Y692">
        <v>20</v>
      </c>
      <c r="Z692">
        <v>4</v>
      </c>
      <c r="AA692">
        <v>15</v>
      </c>
      <c r="AB692">
        <v>13</v>
      </c>
      <c r="AC692">
        <v>16</v>
      </c>
      <c r="AD692">
        <v>1</v>
      </c>
      <c r="AE692">
        <v>2</v>
      </c>
      <c r="AF692">
        <v>12</v>
      </c>
      <c r="AG692">
        <v>9</v>
      </c>
      <c r="AH692">
        <v>8</v>
      </c>
      <c r="AI692">
        <v>7</v>
      </c>
      <c r="AJ692">
        <v>5</v>
      </c>
      <c r="AK692">
        <v>6</v>
      </c>
      <c r="AL692">
        <v>19</v>
      </c>
      <c r="AM692">
        <v>18</v>
      </c>
      <c r="AN692">
        <v>11</v>
      </c>
      <c r="AO692">
        <v>17</v>
      </c>
      <c r="AT692">
        <f t="shared" si="48"/>
        <v>599</v>
      </c>
    </row>
    <row r="693" spans="1:46" x14ac:dyDescent="0.25">
      <c r="A693">
        <v>31</v>
      </c>
      <c r="B693" t="s">
        <v>377</v>
      </c>
      <c r="E693" t="s">
        <v>372</v>
      </c>
      <c r="U693">
        <v>601</v>
      </c>
      <c r="V693">
        <v>7</v>
      </c>
      <c r="W693">
        <v>4</v>
      </c>
      <c r="X693">
        <v>16</v>
      </c>
      <c r="Y693">
        <v>19</v>
      </c>
      <c r="Z693">
        <v>3</v>
      </c>
      <c r="AA693">
        <v>10</v>
      </c>
      <c r="AB693">
        <v>17</v>
      </c>
      <c r="AC693">
        <v>14</v>
      </c>
      <c r="AD693">
        <v>1</v>
      </c>
      <c r="AE693">
        <v>2</v>
      </c>
      <c r="AF693">
        <v>12</v>
      </c>
      <c r="AG693">
        <v>9</v>
      </c>
      <c r="AH693">
        <v>5</v>
      </c>
      <c r="AI693">
        <v>13</v>
      </c>
      <c r="AJ693">
        <v>6</v>
      </c>
      <c r="AK693">
        <v>8</v>
      </c>
      <c r="AL693">
        <v>20</v>
      </c>
      <c r="AM693">
        <v>15</v>
      </c>
      <c r="AN693">
        <v>11</v>
      </c>
      <c r="AO693">
        <v>18</v>
      </c>
      <c r="AT693">
        <f t="shared" si="48"/>
        <v>600</v>
      </c>
    </row>
    <row r="694" spans="1:46" x14ac:dyDescent="0.25">
      <c r="A694">
        <v>32</v>
      </c>
      <c r="B694" t="s">
        <v>376</v>
      </c>
      <c r="E694" t="s">
        <v>367</v>
      </c>
      <c r="U694">
        <v>602</v>
      </c>
      <c r="V694">
        <v>7</v>
      </c>
      <c r="W694">
        <v>8</v>
      </c>
      <c r="X694">
        <v>18</v>
      </c>
      <c r="Y694">
        <v>20</v>
      </c>
      <c r="Z694">
        <v>4</v>
      </c>
      <c r="AA694">
        <v>17</v>
      </c>
      <c r="AB694">
        <v>13</v>
      </c>
      <c r="AC694">
        <v>16</v>
      </c>
      <c r="AD694">
        <v>1</v>
      </c>
      <c r="AE694">
        <v>2</v>
      </c>
      <c r="AF694">
        <v>10</v>
      </c>
      <c r="AG694">
        <v>11</v>
      </c>
      <c r="AH694">
        <v>3</v>
      </c>
      <c r="AI694">
        <v>9</v>
      </c>
      <c r="AJ694">
        <v>6</v>
      </c>
      <c r="AK694">
        <v>5</v>
      </c>
      <c r="AL694">
        <v>19</v>
      </c>
      <c r="AM694">
        <v>15</v>
      </c>
      <c r="AN694">
        <v>12</v>
      </c>
      <c r="AO694">
        <v>14</v>
      </c>
      <c r="AT694">
        <f t="shared" si="48"/>
        <v>601</v>
      </c>
    </row>
    <row r="695" spans="1:46" x14ac:dyDescent="0.25">
      <c r="A695">
        <v>32</v>
      </c>
      <c r="B695" t="s">
        <v>372</v>
      </c>
      <c r="E695" t="s">
        <v>378</v>
      </c>
      <c r="U695">
        <v>603</v>
      </c>
      <c r="V695">
        <v>7</v>
      </c>
      <c r="W695">
        <v>2</v>
      </c>
      <c r="X695">
        <v>17</v>
      </c>
      <c r="Y695">
        <v>18</v>
      </c>
      <c r="Z695">
        <v>6</v>
      </c>
      <c r="AA695">
        <v>14</v>
      </c>
      <c r="AB695">
        <v>12</v>
      </c>
      <c r="AC695">
        <v>16</v>
      </c>
      <c r="AD695">
        <v>1</v>
      </c>
      <c r="AE695">
        <v>4</v>
      </c>
      <c r="AF695">
        <v>15</v>
      </c>
      <c r="AG695">
        <v>8</v>
      </c>
      <c r="AH695">
        <v>3</v>
      </c>
      <c r="AI695">
        <v>10</v>
      </c>
      <c r="AJ695">
        <v>5</v>
      </c>
      <c r="AK695">
        <v>9</v>
      </c>
      <c r="AL695">
        <v>19</v>
      </c>
      <c r="AM695">
        <v>13</v>
      </c>
      <c r="AN695">
        <v>11</v>
      </c>
      <c r="AO695">
        <v>20</v>
      </c>
      <c r="AT695">
        <f t="shared" si="48"/>
        <v>602</v>
      </c>
    </row>
    <row r="696" spans="1:46" x14ac:dyDescent="0.25">
      <c r="A696">
        <v>32</v>
      </c>
      <c r="B696" t="s">
        <v>379</v>
      </c>
      <c r="E696" t="s">
        <v>374</v>
      </c>
      <c r="U696">
        <v>604</v>
      </c>
      <c r="V696">
        <v>7</v>
      </c>
      <c r="W696">
        <v>5</v>
      </c>
      <c r="X696">
        <v>17</v>
      </c>
      <c r="Y696">
        <v>20</v>
      </c>
      <c r="Z696">
        <v>4</v>
      </c>
      <c r="AA696">
        <v>14</v>
      </c>
      <c r="AB696">
        <v>13</v>
      </c>
      <c r="AC696">
        <v>16</v>
      </c>
      <c r="AD696">
        <v>1</v>
      </c>
      <c r="AE696">
        <v>2</v>
      </c>
      <c r="AF696">
        <v>12</v>
      </c>
      <c r="AG696">
        <v>10</v>
      </c>
      <c r="AH696">
        <v>3</v>
      </c>
      <c r="AI696">
        <v>8</v>
      </c>
      <c r="AJ696">
        <v>6</v>
      </c>
      <c r="AK696">
        <v>9</v>
      </c>
      <c r="AL696">
        <v>19</v>
      </c>
      <c r="AM696">
        <v>15</v>
      </c>
      <c r="AN696">
        <v>11</v>
      </c>
      <c r="AO696">
        <v>18</v>
      </c>
      <c r="AT696">
        <f t="shared" si="48"/>
        <v>603</v>
      </c>
    </row>
    <row r="697" spans="1:46" x14ac:dyDescent="0.25">
      <c r="A697">
        <v>32</v>
      </c>
      <c r="B697" t="s">
        <v>362</v>
      </c>
      <c r="E697" t="s">
        <v>369</v>
      </c>
      <c r="U697">
        <v>605</v>
      </c>
      <c r="V697">
        <v>6</v>
      </c>
      <c r="W697">
        <v>3</v>
      </c>
      <c r="X697">
        <v>15</v>
      </c>
      <c r="Y697">
        <v>20</v>
      </c>
      <c r="Z697">
        <v>4</v>
      </c>
      <c r="AA697">
        <v>9</v>
      </c>
      <c r="AB697">
        <v>17</v>
      </c>
      <c r="AC697">
        <v>16</v>
      </c>
      <c r="AD697">
        <v>1</v>
      </c>
      <c r="AE697">
        <v>2</v>
      </c>
      <c r="AF697">
        <v>13</v>
      </c>
      <c r="AG697">
        <v>8</v>
      </c>
      <c r="AH697">
        <v>5</v>
      </c>
      <c r="AI697">
        <v>12</v>
      </c>
      <c r="AJ697">
        <v>10</v>
      </c>
      <c r="AK697">
        <v>7</v>
      </c>
      <c r="AL697">
        <v>19</v>
      </c>
      <c r="AM697">
        <v>14</v>
      </c>
      <c r="AN697">
        <v>11</v>
      </c>
      <c r="AO697">
        <v>18</v>
      </c>
      <c r="AT697">
        <f t="shared" si="48"/>
        <v>604</v>
      </c>
    </row>
    <row r="698" spans="1:46" x14ac:dyDescent="0.25">
      <c r="A698">
        <v>32</v>
      </c>
      <c r="B698" t="s">
        <v>370</v>
      </c>
      <c r="E698" t="s">
        <v>364</v>
      </c>
      <c r="U698">
        <v>606</v>
      </c>
      <c r="V698">
        <v>7</v>
      </c>
      <c r="W698">
        <v>4</v>
      </c>
      <c r="X698">
        <v>18</v>
      </c>
      <c r="Y698">
        <v>19</v>
      </c>
      <c r="Z698">
        <v>3</v>
      </c>
      <c r="AA698">
        <v>11</v>
      </c>
      <c r="AB698">
        <v>15</v>
      </c>
      <c r="AC698">
        <v>16</v>
      </c>
      <c r="AD698">
        <v>1</v>
      </c>
      <c r="AE698">
        <v>2</v>
      </c>
      <c r="AF698">
        <v>14</v>
      </c>
      <c r="AG698">
        <v>13</v>
      </c>
      <c r="AH698">
        <v>5</v>
      </c>
      <c r="AI698">
        <v>10</v>
      </c>
      <c r="AJ698">
        <v>6</v>
      </c>
      <c r="AK698">
        <v>8</v>
      </c>
      <c r="AL698">
        <v>20</v>
      </c>
      <c r="AM698">
        <v>12</v>
      </c>
      <c r="AN698">
        <v>9</v>
      </c>
      <c r="AO698">
        <v>17</v>
      </c>
      <c r="AT698">
        <f t="shared" si="48"/>
        <v>605</v>
      </c>
    </row>
    <row r="699" spans="1:46" x14ac:dyDescent="0.25">
      <c r="A699">
        <v>32</v>
      </c>
      <c r="B699" t="s">
        <v>363</v>
      </c>
      <c r="E699" t="s">
        <v>375</v>
      </c>
      <c r="U699">
        <v>607</v>
      </c>
      <c r="V699">
        <v>7</v>
      </c>
      <c r="W699">
        <v>9</v>
      </c>
      <c r="X699">
        <v>16</v>
      </c>
      <c r="Y699">
        <v>20</v>
      </c>
      <c r="Z699">
        <v>4</v>
      </c>
      <c r="AA699">
        <v>12</v>
      </c>
      <c r="AB699">
        <v>14</v>
      </c>
      <c r="AC699">
        <v>17</v>
      </c>
      <c r="AD699">
        <v>1</v>
      </c>
      <c r="AE699">
        <v>3</v>
      </c>
      <c r="AF699">
        <v>8</v>
      </c>
      <c r="AG699">
        <v>11</v>
      </c>
      <c r="AH699">
        <v>2</v>
      </c>
      <c r="AI699">
        <v>10</v>
      </c>
      <c r="AJ699">
        <v>5</v>
      </c>
      <c r="AK699">
        <v>6</v>
      </c>
      <c r="AL699">
        <v>18</v>
      </c>
      <c r="AM699">
        <v>15</v>
      </c>
      <c r="AN699">
        <v>13</v>
      </c>
      <c r="AO699">
        <v>19</v>
      </c>
      <c r="AT699">
        <f t="shared" si="48"/>
        <v>606</v>
      </c>
    </row>
    <row r="700" spans="1:46" x14ac:dyDescent="0.25">
      <c r="A700">
        <v>32</v>
      </c>
      <c r="B700" t="s">
        <v>381</v>
      </c>
      <c r="E700" t="s">
        <v>377</v>
      </c>
      <c r="U700">
        <v>608</v>
      </c>
      <c r="V700">
        <v>10</v>
      </c>
      <c r="W700">
        <v>6</v>
      </c>
      <c r="X700">
        <v>18</v>
      </c>
      <c r="Y700">
        <v>20</v>
      </c>
      <c r="Z700">
        <v>5</v>
      </c>
      <c r="AA700">
        <v>13</v>
      </c>
      <c r="AB700">
        <v>14</v>
      </c>
      <c r="AC700">
        <v>15</v>
      </c>
      <c r="AD700">
        <v>1</v>
      </c>
      <c r="AE700">
        <v>3</v>
      </c>
      <c r="AF700">
        <v>8</v>
      </c>
      <c r="AG700">
        <v>11</v>
      </c>
      <c r="AH700">
        <v>2</v>
      </c>
      <c r="AI700">
        <v>9</v>
      </c>
      <c r="AJ700">
        <v>7</v>
      </c>
      <c r="AK700">
        <v>4</v>
      </c>
      <c r="AL700">
        <v>19</v>
      </c>
      <c r="AM700">
        <v>16</v>
      </c>
      <c r="AN700">
        <v>12</v>
      </c>
      <c r="AO700">
        <v>17</v>
      </c>
      <c r="AT700">
        <f t="shared" si="48"/>
        <v>607</v>
      </c>
    </row>
    <row r="701" spans="1:46" x14ac:dyDescent="0.25">
      <c r="A701">
        <v>32</v>
      </c>
      <c r="B701" t="s">
        <v>380</v>
      </c>
      <c r="E701" t="s">
        <v>371</v>
      </c>
      <c r="U701">
        <v>609</v>
      </c>
      <c r="V701">
        <v>6</v>
      </c>
      <c r="W701">
        <v>5</v>
      </c>
      <c r="X701">
        <v>15</v>
      </c>
      <c r="Y701">
        <v>19</v>
      </c>
      <c r="Z701">
        <v>7</v>
      </c>
      <c r="AA701">
        <v>10</v>
      </c>
      <c r="AB701">
        <v>14</v>
      </c>
      <c r="AC701">
        <v>17</v>
      </c>
      <c r="AD701">
        <v>1</v>
      </c>
      <c r="AE701">
        <v>2</v>
      </c>
      <c r="AF701">
        <v>11</v>
      </c>
      <c r="AG701">
        <v>12</v>
      </c>
      <c r="AH701">
        <v>3</v>
      </c>
      <c r="AI701">
        <v>13</v>
      </c>
      <c r="AJ701">
        <v>8</v>
      </c>
      <c r="AK701">
        <v>4</v>
      </c>
      <c r="AL701">
        <v>20</v>
      </c>
      <c r="AM701">
        <v>16</v>
      </c>
      <c r="AN701">
        <v>9</v>
      </c>
      <c r="AO701">
        <v>18</v>
      </c>
      <c r="AT701">
        <f t="shared" si="48"/>
        <v>608</v>
      </c>
    </row>
    <row r="702" spans="1:46" x14ac:dyDescent="0.25">
      <c r="A702">
        <v>32</v>
      </c>
      <c r="B702" t="s">
        <v>373</v>
      </c>
      <c r="E702" t="s">
        <v>365</v>
      </c>
      <c r="U702">
        <v>610</v>
      </c>
      <c r="V702">
        <v>7</v>
      </c>
      <c r="W702">
        <v>4</v>
      </c>
      <c r="X702">
        <v>18</v>
      </c>
      <c r="Y702">
        <v>17</v>
      </c>
      <c r="Z702">
        <v>6</v>
      </c>
      <c r="AA702">
        <v>11</v>
      </c>
      <c r="AB702">
        <v>14</v>
      </c>
      <c r="AC702">
        <v>16</v>
      </c>
      <c r="AD702">
        <v>1</v>
      </c>
      <c r="AE702">
        <v>2</v>
      </c>
      <c r="AF702">
        <v>12</v>
      </c>
      <c r="AG702">
        <v>10</v>
      </c>
      <c r="AH702">
        <v>3</v>
      </c>
      <c r="AI702">
        <v>9</v>
      </c>
      <c r="AJ702">
        <v>8</v>
      </c>
      <c r="AK702">
        <v>5</v>
      </c>
      <c r="AL702">
        <v>19</v>
      </c>
      <c r="AM702">
        <v>15</v>
      </c>
      <c r="AN702">
        <v>13</v>
      </c>
      <c r="AO702">
        <v>20</v>
      </c>
      <c r="AT702">
        <f t="shared" si="48"/>
        <v>609</v>
      </c>
    </row>
    <row r="703" spans="1:46" x14ac:dyDescent="0.25">
      <c r="A703">
        <v>32</v>
      </c>
      <c r="B703" t="s">
        <v>366</v>
      </c>
      <c r="E703" t="s">
        <v>368</v>
      </c>
      <c r="U703">
        <v>611</v>
      </c>
      <c r="V703">
        <v>6</v>
      </c>
      <c r="W703">
        <v>9</v>
      </c>
      <c r="X703">
        <v>16</v>
      </c>
      <c r="Y703">
        <v>20</v>
      </c>
      <c r="Z703">
        <v>4</v>
      </c>
      <c r="AA703">
        <v>18</v>
      </c>
      <c r="AB703">
        <v>14</v>
      </c>
      <c r="AC703">
        <v>15</v>
      </c>
      <c r="AD703">
        <v>1</v>
      </c>
      <c r="AE703">
        <v>2</v>
      </c>
      <c r="AF703">
        <v>10</v>
      </c>
      <c r="AG703">
        <v>13</v>
      </c>
      <c r="AH703">
        <v>3</v>
      </c>
      <c r="AI703">
        <v>5</v>
      </c>
      <c r="AJ703">
        <v>7</v>
      </c>
      <c r="AK703">
        <v>8</v>
      </c>
      <c r="AL703">
        <v>19</v>
      </c>
      <c r="AM703">
        <v>12</v>
      </c>
      <c r="AN703">
        <v>11</v>
      </c>
      <c r="AO703">
        <v>17</v>
      </c>
      <c r="AT703">
        <f t="shared" si="48"/>
        <v>610</v>
      </c>
    </row>
    <row r="704" spans="1:46" x14ac:dyDescent="0.25">
      <c r="A704">
        <v>33</v>
      </c>
      <c r="B704" t="s">
        <v>365</v>
      </c>
      <c r="E704" t="s">
        <v>376</v>
      </c>
      <c r="U704">
        <v>612</v>
      </c>
      <c r="V704">
        <v>7</v>
      </c>
      <c r="W704">
        <v>4</v>
      </c>
      <c r="X704">
        <v>17</v>
      </c>
      <c r="Y704">
        <v>19</v>
      </c>
      <c r="Z704">
        <v>6</v>
      </c>
      <c r="AA704">
        <v>14</v>
      </c>
      <c r="AB704">
        <v>15</v>
      </c>
      <c r="AC704">
        <v>16</v>
      </c>
      <c r="AD704">
        <v>1</v>
      </c>
      <c r="AE704">
        <v>2</v>
      </c>
      <c r="AF704">
        <v>11</v>
      </c>
      <c r="AG704">
        <v>8</v>
      </c>
      <c r="AH704">
        <v>3</v>
      </c>
      <c r="AI704">
        <v>9</v>
      </c>
      <c r="AJ704">
        <v>5</v>
      </c>
      <c r="AK704">
        <v>10</v>
      </c>
      <c r="AL704">
        <v>18</v>
      </c>
      <c r="AM704">
        <v>13</v>
      </c>
      <c r="AN704">
        <v>12</v>
      </c>
      <c r="AO704">
        <v>20</v>
      </c>
      <c r="AT704">
        <f t="shared" si="48"/>
        <v>611</v>
      </c>
    </row>
    <row r="705" spans="1:46" x14ac:dyDescent="0.25">
      <c r="A705">
        <v>33</v>
      </c>
      <c r="B705" t="s">
        <v>377</v>
      </c>
      <c r="E705" t="s">
        <v>363</v>
      </c>
      <c r="U705">
        <v>613</v>
      </c>
      <c r="V705">
        <v>9</v>
      </c>
      <c r="W705">
        <v>7</v>
      </c>
      <c r="X705">
        <v>18</v>
      </c>
      <c r="Y705">
        <v>20</v>
      </c>
      <c r="Z705">
        <v>6</v>
      </c>
      <c r="AA705">
        <v>14</v>
      </c>
      <c r="AB705">
        <v>15</v>
      </c>
      <c r="AC705">
        <v>17</v>
      </c>
      <c r="AD705">
        <v>1</v>
      </c>
      <c r="AE705">
        <v>2</v>
      </c>
      <c r="AF705">
        <v>10</v>
      </c>
      <c r="AG705">
        <v>12</v>
      </c>
      <c r="AH705">
        <v>3</v>
      </c>
      <c r="AI705">
        <v>8</v>
      </c>
      <c r="AJ705">
        <v>4</v>
      </c>
      <c r="AK705">
        <v>5</v>
      </c>
      <c r="AL705">
        <v>16</v>
      </c>
      <c r="AM705">
        <v>13</v>
      </c>
      <c r="AN705">
        <v>11</v>
      </c>
      <c r="AO705">
        <v>19</v>
      </c>
      <c r="AT705">
        <f t="shared" si="48"/>
        <v>612</v>
      </c>
    </row>
    <row r="706" spans="1:46" x14ac:dyDescent="0.25">
      <c r="A706">
        <v>33</v>
      </c>
      <c r="B706" t="s">
        <v>375</v>
      </c>
      <c r="E706" t="s">
        <v>362</v>
      </c>
      <c r="U706">
        <v>614</v>
      </c>
      <c r="V706">
        <v>10</v>
      </c>
      <c r="W706">
        <v>4</v>
      </c>
      <c r="X706">
        <v>18</v>
      </c>
      <c r="Y706">
        <v>20</v>
      </c>
      <c r="Z706">
        <v>5</v>
      </c>
      <c r="AA706">
        <v>13</v>
      </c>
      <c r="AB706">
        <v>15</v>
      </c>
      <c r="AC706">
        <v>16</v>
      </c>
      <c r="AD706">
        <v>1</v>
      </c>
      <c r="AE706">
        <v>2</v>
      </c>
      <c r="AF706">
        <v>14</v>
      </c>
      <c r="AG706">
        <v>9</v>
      </c>
      <c r="AH706">
        <v>3</v>
      </c>
      <c r="AI706">
        <v>8</v>
      </c>
      <c r="AJ706">
        <v>6</v>
      </c>
      <c r="AK706">
        <v>7</v>
      </c>
      <c r="AL706">
        <v>19</v>
      </c>
      <c r="AM706">
        <v>12</v>
      </c>
      <c r="AN706">
        <v>11</v>
      </c>
      <c r="AO706">
        <v>17</v>
      </c>
      <c r="AT706">
        <f t="shared" si="48"/>
        <v>613</v>
      </c>
    </row>
    <row r="707" spans="1:46" x14ac:dyDescent="0.25">
      <c r="A707">
        <v>33</v>
      </c>
      <c r="B707" t="s">
        <v>364</v>
      </c>
      <c r="E707" t="s">
        <v>371</v>
      </c>
      <c r="U707">
        <v>615</v>
      </c>
      <c r="V707">
        <v>4</v>
      </c>
      <c r="W707">
        <v>8</v>
      </c>
      <c r="X707">
        <v>16</v>
      </c>
      <c r="Y707">
        <v>20</v>
      </c>
      <c r="Z707">
        <v>6</v>
      </c>
      <c r="AA707">
        <v>14</v>
      </c>
      <c r="AB707">
        <v>15</v>
      </c>
      <c r="AC707">
        <v>17</v>
      </c>
      <c r="AD707">
        <v>1</v>
      </c>
      <c r="AE707">
        <v>2</v>
      </c>
      <c r="AF707">
        <v>9</v>
      </c>
      <c r="AG707">
        <v>7</v>
      </c>
      <c r="AH707">
        <v>3</v>
      </c>
      <c r="AI707">
        <v>11</v>
      </c>
      <c r="AJ707">
        <v>5</v>
      </c>
      <c r="AK707">
        <v>10</v>
      </c>
      <c r="AL707">
        <v>18</v>
      </c>
      <c r="AM707">
        <v>12</v>
      </c>
      <c r="AN707">
        <v>13</v>
      </c>
      <c r="AO707">
        <v>19</v>
      </c>
      <c r="AT707">
        <f t="shared" si="48"/>
        <v>614</v>
      </c>
    </row>
    <row r="708" spans="1:46" x14ac:dyDescent="0.25">
      <c r="A708">
        <v>33</v>
      </c>
      <c r="B708" t="s">
        <v>368</v>
      </c>
      <c r="E708" t="s">
        <v>372</v>
      </c>
      <c r="U708">
        <v>616</v>
      </c>
      <c r="V708">
        <v>5</v>
      </c>
      <c r="W708">
        <v>4</v>
      </c>
      <c r="X708">
        <v>18</v>
      </c>
      <c r="Y708">
        <v>20</v>
      </c>
      <c r="Z708">
        <v>8</v>
      </c>
      <c r="AA708">
        <v>14</v>
      </c>
      <c r="AB708">
        <v>16</v>
      </c>
      <c r="AC708">
        <v>15</v>
      </c>
      <c r="AD708">
        <v>1</v>
      </c>
      <c r="AE708">
        <v>2</v>
      </c>
      <c r="AF708">
        <v>11</v>
      </c>
      <c r="AG708">
        <v>10</v>
      </c>
      <c r="AH708">
        <v>3</v>
      </c>
      <c r="AI708">
        <v>12</v>
      </c>
      <c r="AJ708">
        <v>7</v>
      </c>
      <c r="AK708">
        <v>6</v>
      </c>
      <c r="AL708">
        <v>19</v>
      </c>
      <c r="AM708">
        <v>13</v>
      </c>
      <c r="AN708">
        <v>9</v>
      </c>
      <c r="AO708">
        <v>17</v>
      </c>
      <c r="AT708">
        <f t="shared" si="48"/>
        <v>615</v>
      </c>
    </row>
    <row r="709" spans="1:46" x14ac:dyDescent="0.25">
      <c r="A709">
        <v>33</v>
      </c>
      <c r="B709" t="s">
        <v>379</v>
      </c>
      <c r="E709" t="s">
        <v>373</v>
      </c>
      <c r="U709">
        <v>617</v>
      </c>
      <c r="V709">
        <v>8</v>
      </c>
      <c r="W709">
        <v>5</v>
      </c>
      <c r="X709">
        <v>17</v>
      </c>
      <c r="Y709">
        <v>19</v>
      </c>
      <c r="Z709">
        <v>4</v>
      </c>
      <c r="AA709">
        <v>10</v>
      </c>
      <c r="AB709">
        <v>13</v>
      </c>
      <c r="AC709">
        <v>16</v>
      </c>
      <c r="AD709">
        <v>1</v>
      </c>
      <c r="AE709">
        <v>3</v>
      </c>
      <c r="AF709">
        <v>14</v>
      </c>
      <c r="AG709">
        <v>12</v>
      </c>
      <c r="AH709">
        <v>2</v>
      </c>
      <c r="AI709">
        <v>9</v>
      </c>
      <c r="AJ709">
        <v>6</v>
      </c>
      <c r="AK709">
        <v>7</v>
      </c>
      <c r="AL709">
        <v>20</v>
      </c>
      <c r="AM709">
        <v>15</v>
      </c>
      <c r="AN709">
        <v>11</v>
      </c>
      <c r="AO709">
        <v>18</v>
      </c>
      <c r="AT709">
        <f t="shared" si="48"/>
        <v>616</v>
      </c>
    </row>
    <row r="710" spans="1:46" x14ac:dyDescent="0.25">
      <c r="A710">
        <v>33</v>
      </c>
      <c r="B710" t="s">
        <v>369</v>
      </c>
      <c r="E710" t="s">
        <v>381</v>
      </c>
      <c r="U710">
        <v>618</v>
      </c>
      <c r="V710">
        <v>6</v>
      </c>
      <c r="W710">
        <v>7</v>
      </c>
      <c r="X710">
        <v>20</v>
      </c>
      <c r="Y710">
        <v>19</v>
      </c>
      <c r="Z710">
        <v>5</v>
      </c>
      <c r="AA710">
        <v>12</v>
      </c>
      <c r="AB710">
        <v>15</v>
      </c>
      <c r="AC710">
        <v>16</v>
      </c>
      <c r="AD710">
        <v>1</v>
      </c>
      <c r="AE710">
        <v>3</v>
      </c>
      <c r="AF710">
        <v>11</v>
      </c>
      <c r="AG710">
        <v>14</v>
      </c>
      <c r="AH710">
        <v>2</v>
      </c>
      <c r="AI710">
        <v>13</v>
      </c>
      <c r="AJ710">
        <v>4</v>
      </c>
      <c r="AK710">
        <v>8</v>
      </c>
      <c r="AL710">
        <v>18</v>
      </c>
      <c r="AM710">
        <v>9</v>
      </c>
      <c r="AN710">
        <v>10</v>
      </c>
      <c r="AO710">
        <v>17</v>
      </c>
      <c r="AT710">
        <f t="shared" si="48"/>
        <v>617</v>
      </c>
    </row>
    <row r="711" spans="1:46" x14ac:dyDescent="0.25">
      <c r="A711">
        <v>33</v>
      </c>
      <c r="B711" t="s">
        <v>380</v>
      </c>
      <c r="E711" t="s">
        <v>367</v>
      </c>
      <c r="U711">
        <v>619</v>
      </c>
      <c r="V711">
        <v>8</v>
      </c>
      <c r="W711">
        <v>4</v>
      </c>
      <c r="X711">
        <v>17</v>
      </c>
      <c r="Y711">
        <v>20</v>
      </c>
      <c r="Z711">
        <v>7</v>
      </c>
      <c r="AA711">
        <v>14</v>
      </c>
      <c r="AB711">
        <v>13</v>
      </c>
      <c r="AC711">
        <v>16</v>
      </c>
      <c r="AD711">
        <v>1</v>
      </c>
      <c r="AE711">
        <v>2</v>
      </c>
      <c r="AF711">
        <v>11</v>
      </c>
      <c r="AG711">
        <v>12</v>
      </c>
      <c r="AH711">
        <v>3</v>
      </c>
      <c r="AI711">
        <v>10</v>
      </c>
      <c r="AJ711">
        <v>6</v>
      </c>
      <c r="AK711">
        <v>5</v>
      </c>
      <c r="AL711">
        <v>18</v>
      </c>
      <c r="AM711">
        <v>15</v>
      </c>
      <c r="AN711">
        <v>9</v>
      </c>
      <c r="AO711">
        <v>19</v>
      </c>
      <c r="AT711">
        <f t="shared" si="48"/>
        <v>618</v>
      </c>
    </row>
    <row r="712" spans="1:46" x14ac:dyDescent="0.25">
      <c r="A712">
        <v>33</v>
      </c>
      <c r="B712" t="s">
        <v>374</v>
      </c>
      <c r="E712" t="s">
        <v>370</v>
      </c>
      <c r="U712">
        <v>620</v>
      </c>
      <c r="V712">
        <v>8</v>
      </c>
      <c r="W712">
        <v>7</v>
      </c>
      <c r="X712">
        <v>17</v>
      </c>
      <c r="Y712">
        <v>19</v>
      </c>
      <c r="Z712">
        <v>5</v>
      </c>
      <c r="AA712">
        <v>12</v>
      </c>
      <c r="AB712">
        <v>15</v>
      </c>
      <c r="AC712">
        <v>18</v>
      </c>
      <c r="AD712">
        <v>1</v>
      </c>
      <c r="AE712">
        <v>2</v>
      </c>
      <c r="AF712">
        <v>13</v>
      </c>
      <c r="AG712">
        <v>9</v>
      </c>
      <c r="AH712">
        <v>3</v>
      </c>
      <c r="AI712">
        <v>11</v>
      </c>
      <c r="AJ712">
        <v>4</v>
      </c>
      <c r="AK712">
        <v>6</v>
      </c>
      <c r="AL712">
        <v>20</v>
      </c>
      <c r="AM712">
        <v>14</v>
      </c>
      <c r="AN712">
        <v>10</v>
      </c>
      <c r="AO712">
        <v>16</v>
      </c>
      <c r="AT712">
        <f t="shared" si="48"/>
        <v>619</v>
      </c>
    </row>
    <row r="713" spans="1:46" x14ac:dyDescent="0.25">
      <c r="A713">
        <v>33</v>
      </c>
      <c r="B713" t="s">
        <v>378</v>
      </c>
      <c r="E713" t="s">
        <v>366</v>
      </c>
      <c r="U713">
        <v>621</v>
      </c>
      <c r="V713">
        <v>6</v>
      </c>
      <c r="W713">
        <v>7</v>
      </c>
      <c r="X713">
        <v>16</v>
      </c>
      <c r="Y713">
        <v>20</v>
      </c>
      <c r="Z713">
        <v>5</v>
      </c>
      <c r="AA713">
        <v>14</v>
      </c>
      <c r="AB713">
        <v>10</v>
      </c>
      <c r="AC713">
        <v>17</v>
      </c>
      <c r="AD713">
        <v>1</v>
      </c>
      <c r="AE713">
        <v>4</v>
      </c>
      <c r="AF713">
        <v>11</v>
      </c>
      <c r="AG713">
        <v>15</v>
      </c>
      <c r="AH713">
        <v>2</v>
      </c>
      <c r="AI713">
        <v>13</v>
      </c>
      <c r="AJ713">
        <v>8</v>
      </c>
      <c r="AK713">
        <v>3</v>
      </c>
      <c r="AL713">
        <v>19</v>
      </c>
      <c r="AM713">
        <v>12</v>
      </c>
      <c r="AN713">
        <v>9</v>
      </c>
      <c r="AO713">
        <v>18</v>
      </c>
      <c r="AT713">
        <f t="shared" si="48"/>
        <v>620</v>
      </c>
    </row>
    <row r="714" spans="1:46" x14ac:dyDescent="0.25">
      <c r="A714">
        <v>34</v>
      </c>
      <c r="B714" t="s">
        <v>371</v>
      </c>
      <c r="E714" t="s">
        <v>374</v>
      </c>
      <c r="U714">
        <v>622</v>
      </c>
      <c r="V714">
        <v>8</v>
      </c>
      <c r="W714">
        <v>3</v>
      </c>
      <c r="X714">
        <v>17</v>
      </c>
      <c r="Y714">
        <v>20</v>
      </c>
      <c r="Z714">
        <v>6</v>
      </c>
      <c r="AA714">
        <v>12</v>
      </c>
      <c r="AB714">
        <v>15</v>
      </c>
      <c r="AC714">
        <v>18</v>
      </c>
      <c r="AD714">
        <v>1</v>
      </c>
      <c r="AE714">
        <v>2</v>
      </c>
      <c r="AF714">
        <v>13</v>
      </c>
      <c r="AG714">
        <v>9</v>
      </c>
      <c r="AH714">
        <v>5</v>
      </c>
      <c r="AI714">
        <v>11</v>
      </c>
      <c r="AJ714">
        <v>4</v>
      </c>
      <c r="AK714">
        <v>7</v>
      </c>
      <c r="AL714">
        <v>19</v>
      </c>
      <c r="AM714">
        <v>14</v>
      </c>
      <c r="AN714">
        <v>10</v>
      </c>
      <c r="AO714">
        <v>16</v>
      </c>
      <c r="AT714">
        <f t="shared" si="48"/>
        <v>621</v>
      </c>
    </row>
    <row r="715" spans="1:46" x14ac:dyDescent="0.25">
      <c r="A715">
        <v>34</v>
      </c>
      <c r="B715" t="s">
        <v>373</v>
      </c>
      <c r="E715" t="s">
        <v>375</v>
      </c>
      <c r="U715">
        <v>623</v>
      </c>
      <c r="V715">
        <v>6</v>
      </c>
      <c r="W715">
        <v>4</v>
      </c>
      <c r="X715">
        <v>17</v>
      </c>
      <c r="Y715">
        <v>20</v>
      </c>
      <c r="Z715">
        <v>7</v>
      </c>
      <c r="AA715">
        <v>12</v>
      </c>
      <c r="AB715">
        <v>14</v>
      </c>
      <c r="AC715">
        <v>18</v>
      </c>
      <c r="AD715">
        <v>1</v>
      </c>
      <c r="AE715">
        <v>2</v>
      </c>
      <c r="AF715">
        <v>11</v>
      </c>
      <c r="AG715">
        <v>9</v>
      </c>
      <c r="AH715">
        <v>3</v>
      </c>
      <c r="AI715">
        <v>10</v>
      </c>
      <c r="AJ715">
        <v>5</v>
      </c>
      <c r="AK715">
        <v>8</v>
      </c>
      <c r="AL715">
        <v>16</v>
      </c>
      <c r="AM715">
        <v>15</v>
      </c>
      <c r="AN715">
        <v>13</v>
      </c>
      <c r="AO715">
        <v>19</v>
      </c>
      <c r="AT715">
        <f t="shared" si="48"/>
        <v>622</v>
      </c>
    </row>
    <row r="716" spans="1:46" x14ac:dyDescent="0.25">
      <c r="A716">
        <v>34</v>
      </c>
      <c r="B716" t="s">
        <v>368</v>
      </c>
      <c r="E716" t="s">
        <v>364</v>
      </c>
      <c r="U716">
        <v>624</v>
      </c>
      <c r="V716">
        <v>8</v>
      </c>
      <c r="W716">
        <v>6</v>
      </c>
      <c r="X716">
        <v>19</v>
      </c>
      <c r="Y716">
        <v>20</v>
      </c>
      <c r="Z716">
        <v>7</v>
      </c>
      <c r="AA716">
        <v>13</v>
      </c>
      <c r="AB716">
        <v>15</v>
      </c>
      <c r="AC716">
        <v>12</v>
      </c>
      <c r="AD716">
        <v>1</v>
      </c>
      <c r="AE716">
        <v>2</v>
      </c>
      <c r="AF716">
        <v>11</v>
      </c>
      <c r="AG716">
        <v>10</v>
      </c>
      <c r="AH716">
        <v>3</v>
      </c>
      <c r="AI716">
        <v>9</v>
      </c>
      <c r="AJ716">
        <v>4</v>
      </c>
      <c r="AK716">
        <v>5</v>
      </c>
      <c r="AL716">
        <v>18</v>
      </c>
      <c r="AM716">
        <v>16</v>
      </c>
      <c r="AN716">
        <v>14</v>
      </c>
      <c r="AO716">
        <v>17</v>
      </c>
      <c r="AT716">
        <f t="shared" si="48"/>
        <v>623</v>
      </c>
    </row>
    <row r="717" spans="1:46" x14ac:dyDescent="0.25">
      <c r="A717">
        <v>34</v>
      </c>
      <c r="B717" t="s">
        <v>367</v>
      </c>
      <c r="E717" t="s">
        <v>378</v>
      </c>
      <c r="U717">
        <v>625</v>
      </c>
      <c r="V717">
        <v>4</v>
      </c>
      <c r="W717">
        <v>7</v>
      </c>
      <c r="X717">
        <v>18</v>
      </c>
      <c r="Y717">
        <v>19</v>
      </c>
      <c r="Z717">
        <v>5</v>
      </c>
      <c r="AA717">
        <v>14</v>
      </c>
      <c r="AB717">
        <v>15</v>
      </c>
      <c r="AC717">
        <v>17</v>
      </c>
      <c r="AD717">
        <v>1</v>
      </c>
      <c r="AE717">
        <v>2</v>
      </c>
      <c r="AF717">
        <v>11</v>
      </c>
      <c r="AG717">
        <v>10</v>
      </c>
      <c r="AH717">
        <v>3</v>
      </c>
      <c r="AI717">
        <v>9</v>
      </c>
      <c r="AJ717">
        <v>6</v>
      </c>
      <c r="AK717">
        <v>8</v>
      </c>
      <c r="AL717">
        <v>20</v>
      </c>
      <c r="AM717">
        <v>13</v>
      </c>
      <c r="AN717">
        <v>12</v>
      </c>
      <c r="AO717">
        <v>16</v>
      </c>
      <c r="AT717">
        <f t="shared" si="48"/>
        <v>624</v>
      </c>
    </row>
    <row r="718" spans="1:46" x14ac:dyDescent="0.25">
      <c r="A718">
        <v>34</v>
      </c>
      <c r="B718" t="s">
        <v>362</v>
      </c>
      <c r="E718" t="s">
        <v>365</v>
      </c>
      <c r="U718">
        <v>626</v>
      </c>
      <c r="V718">
        <v>6</v>
      </c>
      <c r="W718">
        <v>5</v>
      </c>
      <c r="X718">
        <v>16</v>
      </c>
      <c r="Y718">
        <v>20</v>
      </c>
      <c r="Z718">
        <v>4</v>
      </c>
      <c r="AA718">
        <v>15</v>
      </c>
      <c r="AB718">
        <v>11</v>
      </c>
      <c r="AC718">
        <v>18</v>
      </c>
      <c r="AD718">
        <v>1</v>
      </c>
      <c r="AE718">
        <v>2</v>
      </c>
      <c r="AF718">
        <v>12</v>
      </c>
      <c r="AG718">
        <v>7</v>
      </c>
      <c r="AH718">
        <v>3</v>
      </c>
      <c r="AI718">
        <v>10</v>
      </c>
      <c r="AJ718">
        <v>8</v>
      </c>
      <c r="AK718">
        <v>9</v>
      </c>
      <c r="AL718">
        <v>19</v>
      </c>
      <c r="AM718">
        <v>14</v>
      </c>
      <c r="AN718">
        <v>13</v>
      </c>
      <c r="AO718">
        <v>17</v>
      </c>
      <c r="AT718">
        <f t="shared" si="48"/>
        <v>625</v>
      </c>
    </row>
    <row r="719" spans="1:46" x14ac:dyDescent="0.25">
      <c r="A719">
        <v>34</v>
      </c>
      <c r="B719" t="s">
        <v>376</v>
      </c>
      <c r="E719" t="s">
        <v>377</v>
      </c>
      <c r="U719">
        <v>627</v>
      </c>
      <c r="V719">
        <v>7</v>
      </c>
      <c r="W719">
        <v>5</v>
      </c>
      <c r="X719">
        <v>17</v>
      </c>
      <c r="Y719">
        <v>19</v>
      </c>
      <c r="Z719">
        <v>4</v>
      </c>
      <c r="AA719">
        <v>11</v>
      </c>
      <c r="AB719">
        <v>15</v>
      </c>
      <c r="AC719">
        <v>16</v>
      </c>
      <c r="AD719">
        <v>1</v>
      </c>
      <c r="AE719">
        <v>2</v>
      </c>
      <c r="AF719">
        <v>13</v>
      </c>
      <c r="AG719">
        <v>12</v>
      </c>
      <c r="AH719">
        <v>3</v>
      </c>
      <c r="AI719">
        <v>8</v>
      </c>
      <c r="AJ719">
        <v>6</v>
      </c>
      <c r="AK719">
        <v>10</v>
      </c>
      <c r="AL719">
        <v>20</v>
      </c>
      <c r="AM719">
        <v>14</v>
      </c>
      <c r="AN719">
        <v>9</v>
      </c>
      <c r="AO719">
        <v>18</v>
      </c>
      <c r="AT719">
        <f t="shared" si="48"/>
        <v>626</v>
      </c>
    </row>
    <row r="720" spans="1:46" x14ac:dyDescent="0.25">
      <c r="A720">
        <v>34</v>
      </c>
      <c r="B720" t="s">
        <v>372</v>
      </c>
      <c r="E720" t="s">
        <v>369</v>
      </c>
      <c r="U720">
        <v>628</v>
      </c>
      <c r="V720">
        <v>8</v>
      </c>
      <c r="W720">
        <v>3</v>
      </c>
      <c r="X720">
        <v>16</v>
      </c>
      <c r="Y720">
        <v>18</v>
      </c>
      <c r="Z720">
        <v>7</v>
      </c>
      <c r="AA720">
        <v>13</v>
      </c>
      <c r="AB720">
        <v>15</v>
      </c>
      <c r="AC720">
        <v>19</v>
      </c>
      <c r="AD720">
        <v>1</v>
      </c>
      <c r="AE720">
        <v>2</v>
      </c>
      <c r="AF720">
        <v>11</v>
      </c>
      <c r="AG720">
        <v>9</v>
      </c>
      <c r="AH720">
        <v>4</v>
      </c>
      <c r="AI720">
        <v>10</v>
      </c>
      <c r="AJ720">
        <v>5</v>
      </c>
      <c r="AK720">
        <v>6</v>
      </c>
      <c r="AL720">
        <v>20</v>
      </c>
      <c r="AM720">
        <v>14</v>
      </c>
      <c r="AN720">
        <v>12</v>
      </c>
      <c r="AO720">
        <v>17</v>
      </c>
      <c r="AT720">
        <f t="shared" si="48"/>
        <v>627</v>
      </c>
    </row>
    <row r="721" spans="1:46" x14ac:dyDescent="0.25">
      <c r="A721">
        <v>34</v>
      </c>
      <c r="B721" t="s">
        <v>366</v>
      </c>
      <c r="E721" t="s">
        <v>379</v>
      </c>
      <c r="U721">
        <v>629</v>
      </c>
      <c r="V721">
        <v>9</v>
      </c>
      <c r="W721">
        <v>4</v>
      </c>
      <c r="X721">
        <v>16</v>
      </c>
      <c r="Y721">
        <v>19</v>
      </c>
      <c r="Z721">
        <v>5</v>
      </c>
      <c r="AA721">
        <v>14</v>
      </c>
      <c r="AB721">
        <v>15</v>
      </c>
      <c r="AC721">
        <v>18</v>
      </c>
      <c r="AD721">
        <v>1</v>
      </c>
      <c r="AE721">
        <v>3</v>
      </c>
      <c r="AF721">
        <v>12</v>
      </c>
      <c r="AG721">
        <v>11</v>
      </c>
      <c r="AH721">
        <v>2</v>
      </c>
      <c r="AI721">
        <v>8</v>
      </c>
      <c r="AJ721">
        <v>7</v>
      </c>
      <c r="AK721">
        <v>6</v>
      </c>
      <c r="AL721">
        <v>20</v>
      </c>
      <c r="AM721">
        <v>13</v>
      </c>
      <c r="AN721">
        <v>10</v>
      </c>
      <c r="AO721">
        <v>17</v>
      </c>
      <c r="AT721">
        <f t="shared" si="48"/>
        <v>628</v>
      </c>
    </row>
    <row r="722" spans="1:46" x14ac:dyDescent="0.25">
      <c r="A722">
        <v>34</v>
      </c>
      <c r="B722" t="s">
        <v>370</v>
      </c>
      <c r="E722" t="s">
        <v>380</v>
      </c>
      <c r="U722">
        <v>630</v>
      </c>
      <c r="V722">
        <v>6</v>
      </c>
      <c r="W722">
        <v>4</v>
      </c>
      <c r="X722">
        <v>15</v>
      </c>
      <c r="Y722">
        <v>19</v>
      </c>
      <c r="Z722">
        <v>5</v>
      </c>
      <c r="AA722">
        <v>12</v>
      </c>
      <c r="AB722">
        <v>16</v>
      </c>
      <c r="AC722">
        <v>17</v>
      </c>
      <c r="AD722">
        <v>1</v>
      </c>
      <c r="AE722">
        <v>3</v>
      </c>
      <c r="AF722">
        <v>11</v>
      </c>
      <c r="AG722">
        <v>10</v>
      </c>
      <c r="AH722">
        <v>2</v>
      </c>
      <c r="AI722">
        <v>8</v>
      </c>
      <c r="AJ722">
        <v>7</v>
      </c>
      <c r="AK722">
        <v>9</v>
      </c>
      <c r="AL722">
        <v>20</v>
      </c>
      <c r="AM722">
        <v>13</v>
      </c>
      <c r="AN722">
        <v>14</v>
      </c>
      <c r="AO722">
        <v>18</v>
      </c>
      <c r="AT722">
        <f t="shared" si="48"/>
        <v>629</v>
      </c>
    </row>
    <row r="723" spans="1:46" x14ac:dyDescent="0.25">
      <c r="A723">
        <v>34</v>
      </c>
      <c r="B723" t="s">
        <v>363</v>
      </c>
      <c r="E723" t="s">
        <v>381</v>
      </c>
      <c r="U723">
        <v>631</v>
      </c>
      <c r="V723">
        <v>8</v>
      </c>
      <c r="W723">
        <v>4</v>
      </c>
      <c r="X723">
        <v>16</v>
      </c>
      <c r="Y723">
        <v>20</v>
      </c>
      <c r="Z723">
        <v>7</v>
      </c>
      <c r="AA723">
        <v>12</v>
      </c>
      <c r="AB723">
        <v>15</v>
      </c>
      <c r="AC723">
        <v>18</v>
      </c>
      <c r="AD723">
        <v>1</v>
      </c>
      <c r="AE723">
        <v>3</v>
      </c>
      <c r="AF723">
        <v>11</v>
      </c>
      <c r="AG723">
        <v>9</v>
      </c>
      <c r="AH723">
        <v>2</v>
      </c>
      <c r="AI723">
        <v>14</v>
      </c>
      <c r="AJ723">
        <v>6</v>
      </c>
      <c r="AK723">
        <v>5</v>
      </c>
      <c r="AL723">
        <v>17</v>
      </c>
      <c r="AM723">
        <v>13</v>
      </c>
      <c r="AN723">
        <v>10</v>
      </c>
      <c r="AO723">
        <v>19</v>
      </c>
      <c r="AT723">
        <f t="shared" si="48"/>
        <v>630</v>
      </c>
    </row>
    <row r="724" spans="1:46" x14ac:dyDescent="0.25">
      <c r="A724">
        <v>35</v>
      </c>
      <c r="B724" t="s">
        <v>381</v>
      </c>
      <c r="E724" t="s">
        <v>376</v>
      </c>
      <c r="U724">
        <v>632</v>
      </c>
      <c r="V724">
        <v>8</v>
      </c>
      <c r="W724">
        <v>3</v>
      </c>
      <c r="X724">
        <v>16</v>
      </c>
      <c r="Y724">
        <v>19</v>
      </c>
      <c r="Z724">
        <v>6</v>
      </c>
      <c r="AA724">
        <v>13</v>
      </c>
      <c r="AB724">
        <v>15</v>
      </c>
      <c r="AC724">
        <v>18</v>
      </c>
      <c r="AD724">
        <v>1</v>
      </c>
      <c r="AE724">
        <v>2</v>
      </c>
      <c r="AF724">
        <v>11</v>
      </c>
      <c r="AG724">
        <v>9</v>
      </c>
      <c r="AH724">
        <v>5</v>
      </c>
      <c r="AI724">
        <v>12</v>
      </c>
      <c r="AJ724">
        <v>7</v>
      </c>
      <c r="AK724">
        <v>4</v>
      </c>
      <c r="AL724">
        <v>20</v>
      </c>
      <c r="AM724">
        <v>14</v>
      </c>
      <c r="AN724">
        <v>10</v>
      </c>
      <c r="AO724">
        <v>17</v>
      </c>
      <c r="AT724">
        <f t="shared" si="48"/>
        <v>631</v>
      </c>
    </row>
    <row r="725" spans="1:46" x14ac:dyDescent="0.25">
      <c r="A725">
        <v>35</v>
      </c>
      <c r="B725" t="s">
        <v>364</v>
      </c>
      <c r="E725" t="s">
        <v>373</v>
      </c>
      <c r="U725">
        <v>633</v>
      </c>
      <c r="V725">
        <v>11</v>
      </c>
      <c r="W725">
        <v>5</v>
      </c>
      <c r="X725">
        <v>16</v>
      </c>
      <c r="Y725">
        <v>19</v>
      </c>
      <c r="Z725">
        <v>7</v>
      </c>
      <c r="AA725">
        <v>13</v>
      </c>
      <c r="AB725">
        <v>15</v>
      </c>
      <c r="AC725">
        <v>17</v>
      </c>
      <c r="AD725">
        <v>1</v>
      </c>
      <c r="AE725">
        <v>3</v>
      </c>
      <c r="AF725">
        <v>14</v>
      </c>
      <c r="AG725">
        <v>9</v>
      </c>
      <c r="AH725">
        <v>2</v>
      </c>
      <c r="AI725">
        <v>8</v>
      </c>
      <c r="AJ725">
        <v>6</v>
      </c>
      <c r="AK725">
        <v>4</v>
      </c>
      <c r="AL725">
        <v>20</v>
      </c>
      <c r="AM725">
        <v>12</v>
      </c>
      <c r="AN725">
        <v>10</v>
      </c>
      <c r="AO725">
        <v>18</v>
      </c>
      <c r="AT725">
        <f t="shared" si="48"/>
        <v>632</v>
      </c>
    </row>
    <row r="726" spans="1:46" x14ac:dyDescent="0.25">
      <c r="A726">
        <v>35</v>
      </c>
      <c r="B726" t="s">
        <v>375</v>
      </c>
      <c r="E726" t="s">
        <v>372</v>
      </c>
      <c r="U726">
        <v>634</v>
      </c>
      <c r="V726">
        <v>8</v>
      </c>
      <c r="W726">
        <v>3</v>
      </c>
      <c r="X726">
        <v>16</v>
      </c>
      <c r="Y726">
        <v>20</v>
      </c>
      <c r="Z726">
        <v>5</v>
      </c>
      <c r="AA726">
        <v>13</v>
      </c>
      <c r="AB726">
        <v>11</v>
      </c>
      <c r="AC726">
        <v>17</v>
      </c>
      <c r="AD726">
        <v>1</v>
      </c>
      <c r="AE726">
        <v>2</v>
      </c>
      <c r="AF726">
        <v>15</v>
      </c>
      <c r="AG726">
        <v>12</v>
      </c>
      <c r="AH726">
        <v>4</v>
      </c>
      <c r="AI726">
        <v>9</v>
      </c>
      <c r="AJ726">
        <v>6</v>
      </c>
      <c r="AK726">
        <v>7</v>
      </c>
      <c r="AL726">
        <v>19</v>
      </c>
      <c r="AM726">
        <v>14</v>
      </c>
      <c r="AN726">
        <v>10</v>
      </c>
      <c r="AO726">
        <v>18</v>
      </c>
      <c r="AT726">
        <f t="shared" si="48"/>
        <v>633</v>
      </c>
    </row>
    <row r="727" spans="1:46" x14ac:dyDescent="0.25">
      <c r="A727">
        <v>35</v>
      </c>
      <c r="B727" t="s">
        <v>378</v>
      </c>
      <c r="E727" t="s">
        <v>362</v>
      </c>
      <c r="U727">
        <v>635</v>
      </c>
      <c r="V727">
        <v>6</v>
      </c>
      <c r="W727">
        <v>5</v>
      </c>
      <c r="X727">
        <v>17</v>
      </c>
      <c r="Y727">
        <v>19</v>
      </c>
      <c r="Z727">
        <v>4</v>
      </c>
      <c r="AA727">
        <v>9</v>
      </c>
      <c r="AB727">
        <v>12</v>
      </c>
      <c r="AC727">
        <v>15</v>
      </c>
      <c r="AD727">
        <v>1</v>
      </c>
      <c r="AE727">
        <v>2</v>
      </c>
      <c r="AF727">
        <v>10</v>
      </c>
      <c r="AG727">
        <v>13</v>
      </c>
      <c r="AH727">
        <v>3</v>
      </c>
      <c r="AI727">
        <v>11</v>
      </c>
      <c r="AJ727">
        <v>7</v>
      </c>
      <c r="AK727">
        <v>8</v>
      </c>
      <c r="AL727">
        <v>20</v>
      </c>
      <c r="AM727">
        <v>16</v>
      </c>
      <c r="AN727">
        <v>14</v>
      </c>
      <c r="AO727">
        <v>18</v>
      </c>
      <c r="AT727">
        <f t="shared" si="48"/>
        <v>634</v>
      </c>
    </row>
    <row r="728" spans="1:46" x14ac:dyDescent="0.25">
      <c r="A728">
        <v>35</v>
      </c>
      <c r="B728" t="s">
        <v>365</v>
      </c>
      <c r="E728" t="s">
        <v>367</v>
      </c>
      <c r="U728">
        <v>636</v>
      </c>
      <c r="V728">
        <v>3</v>
      </c>
      <c r="W728">
        <v>8</v>
      </c>
      <c r="X728">
        <v>16</v>
      </c>
      <c r="Y728">
        <v>19</v>
      </c>
      <c r="Z728">
        <v>4</v>
      </c>
      <c r="AA728">
        <v>13</v>
      </c>
      <c r="AB728">
        <v>11</v>
      </c>
      <c r="AC728">
        <v>17</v>
      </c>
      <c r="AD728">
        <v>1</v>
      </c>
      <c r="AE728">
        <v>2</v>
      </c>
      <c r="AF728">
        <v>12</v>
      </c>
      <c r="AG728">
        <v>14</v>
      </c>
      <c r="AH728">
        <v>5</v>
      </c>
      <c r="AI728">
        <v>9</v>
      </c>
      <c r="AJ728">
        <v>6</v>
      </c>
      <c r="AK728">
        <v>7</v>
      </c>
      <c r="AL728">
        <v>20</v>
      </c>
      <c r="AM728">
        <v>15</v>
      </c>
      <c r="AN728">
        <v>10</v>
      </c>
      <c r="AO728">
        <v>18</v>
      </c>
      <c r="AT728">
        <f t="shared" si="48"/>
        <v>635</v>
      </c>
    </row>
    <row r="729" spans="1:46" x14ac:dyDescent="0.25">
      <c r="A729">
        <v>35</v>
      </c>
      <c r="B729" t="s">
        <v>374</v>
      </c>
      <c r="E729" t="s">
        <v>368</v>
      </c>
      <c r="U729">
        <v>637</v>
      </c>
      <c r="V729">
        <v>7</v>
      </c>
      <c r="W729">
        <v>3</v>
      </c>
      <c r="X729">
        <v>16</v>
      </c>
      <c r="Y729">
        <v>20</v>
      </c>
      <c r="Z729">
        <v>10</v>
      </c>
      <c r="AA729">
        <v>14</v>
      </c>
      <c r="AB729">
        <v>15</v>
      </c>
      <c r="AC729">
        <v>17</v>
      </c>
      <c r="AD729">
        <v>1</v>
      </c>
      <c r="AE729">
        <v>5</v>
      </c>
      <c r="AF729">
        <v>6</v>
      </c>
      <c r="AG729">
        <v>13</v>
      </c>
      <c r="AH729">
        <v>2</v>
      </c>
      <c r="AI729">
        <v>11</v>
      </c>
      <c r="AJ729">
        <v>4</v>
      </c>
      <c r="AK729">
        <v>8</v>
      </c>
      <c r="AL729">
        <v>19</v>
      </c>
      <c r="AM729">
        <v>12</v>
      </c>
      <c r="AN729">
        <v>9</v>
      </c>
      <c r="AO729">
        <v>18</v>
      </c>
      <c r="AT729">
        <f t="shared" si="48"/>
        <v>636</v>
      </c>
    </row>
    <row r="730" spans="1:46" x14ac:dyDescent="0.25">
      <c r="A730">
        <v>35</v>
      </c>
      <c r="B730" t="s">
        <v>380</v>
      </c>
      <c r="E730" t="s">
        <v>363</v>
      </c>
      <c r="U730">
        <v>638</v>
      </c>
      <c r="V730">
        <v>8</v>
      </c>
      <c r="W730">
        <v>4</v>
      </c>
      <c r="X730">
        <v>17</v>
      </c>
      <c r="Y730">
        <v>20</v>
      </c>
      <c r="Z730">
        <v>3</v>
      </c>
      <c r="AA730">
        <v>15</v>
      </c>
      <c r="AB730">
        <v>11</v>
      </c>
      <c r="AC730">
        <v>16</v>
      </c>
      <c r="AD730">
        <v>1</v>
      </c>
      <c r="AE730">
        <v>2</v>
      </c>
      <c r="AF730">
        <v>10</v>
      </c>
      <c r="AG730">
        <v>13</v>
      </c>
      <c r="AH730">
        <v>5</v>
      </c>
      <c r="AI730">
        <v>9</v>
      </c>
      <c r="AJ730">
        <v>6</v>
      </c>
      <c r="AK730">
        <v>7</v>
      </c>
      <c r="AL730">
        <v>19</v>
      </c>
      <c r="AM730">
        <v>14</v>
      </c>
      <c r="AN730">
        <v>12</v>
      </c>
      <c r="AO730">
        <v>18</v>
      </c>
      <c r="AT730">
        <f t="shared" si="48"/>
        <v>637</v>
      </c>
    </row>
    <row r="731" spans="1:46" x14ac:dyDescent="0.25">
      <c r="A731">
        <v>35</v>
      </c>
      <c r="B731" t="s">
        <v>379</v>
      </c>
      <c r="E731" t="s">
        <v>370</v>
      </c>
      <c r="U731">
        <v>639</v>
      </c>
      <c r="V731">
        <v>6</v>
      </c>
      <c r="W731">
        <v>4</v>
      </c>
      <c r="X731">
        <v>17</v>
      </c>
      <c r="Y731">
        <v>19</v>
      </c>
      <c r="Z731">
        <v>8</v>
      </c>
      <c r="AA731">
        <v>12</v>
      </c>
      <c r="AB731">
        <v>14</v>
      </c>
      <c r="AC731">
        <v>15</v>
      </c>
      <c r="AD731">
        <v>1</v>
      </c>
      <c r="AE731">
        <v>2</v>
      </c>
      <c r="AF731">
        <v>10</v>
      </c>
      <c r="AG731">
        <v>13</v>
      </c>
      <c r="AH731">
        <v>3</v>
      </c>
      <c r="AI731">
        <v>9</v>
      </c>
      <c r="AJ731">
        <v>5</v>
      </c>
      <c r="AK731">
        <v>7</v>
      </c>
      <c r="AL731">
        <v>20</v>
      </c>
      <c r="AM731">
        <v>16</v>
      </c>
      <c r="AN731">
        <v>11</v>
      </c>
      <c r="AO731">
        <v>18</v>
      </c>
      <c r="AT731">
        <f t="shared" si="48"/>
        <v>638</v>
      </c>
    </row>
    <row r="732" spans="1:46" x14ac:dyDescent="0.25">
      <c r="A732">
        <v>35</v>
      </c>
      <c r="B732" t="s">
        <v>377</v>
      </c>
      <c r="E732" t="s">
        <v>371</v>
      </c>
      <c r="U732">
        <v>640</v>
      </c>
      <c r="V732">
        <v>6</v>
      </c>
      <c r="W732">
        <v>5</v>
      </c>
      <c r="X732">
        <v>16</v>
      </c>
      <c r="Y732">
        <v>20</v>
      </c>
      <c r="Z732">
        <v>4</v>
      </c>
      <c r="AA732">
        <v>13</v>
      </c>
      <c r="AB732">
        <v>17</v>
      </c>
      <c r="AC732">
        <v>15</v>
      </c>
      <c r="AD732">
        <v>1</v>
      </c>
      <c r="AE732">
        <v>2</v>
      </c>
      <c r="AF732">
        <v>12</v>
      </c>
      <c r="AG732">
        <v>9</v>
      </c>
      <c r="AH732">
        <v>3</v>
      </c>
      <c r="AI732">
        <v>10</v>
      </c>
      <c r="AJ732">
        <v>7</v>
      </c>
      <c r="AK732">
        <v>11</v>
      </c>
      <c r="AL732">
        <v>19</v>
      </c>
      <c r="AM732">
        <v>14</v>
      </c>
      <c r="AN732">
        <v>8</v>
      </c>
      <c r="AO732">
        <v>18</v>
      </c>
      <c r="AT732">
        <f t="shared" si="48"/>
        <v>639</v>
      </c>
    </row>
    <row r="733" spans="1:46" x14ac:dyDescent="0.25">
      <c r="A733">
        <v>35</v>
      </c>
      <c r="B733" t="s">
        <v>369</v>
      </c>
      <c r="E733" t="s">
        <v>366</v>
      </c>
      <c r="U733">
        <v>641</v>
      </c>
      <c r="V733">
        <v>6</v>
      </c>
      <c r="W733">
        <v>3</v>
      </c>
      <c r="X733">
        <v>15</v>
      </c>
      <c r="Y733">
        <v>19</v>
      </c>
      <c r="Z733">
        <v>5</v>
      </c>
      <c r="AA733">
        <v>9</v>
      </c>
      <c r="AB733">
        <v>16</v>
      </c>
      <c r="AC733">
        <v>18</v>
      </c>
      <c r="AD733">
        <v>1</v>
      </c>
      <c r="AE733">
        <v>2</v>
      </c>
      <c r="AF733">
        <v>11</v>
      </c>
      <c r="AG733">
        <v>10</v>
      </c>
      <c r="AH733">
        <v>4</v>
      </c>
      <c r="AI733">
        <v>12</v>
      </c>
      <c r="AJ733">
        <v>7</v>
      </c>
      <c r="AK733">
        <v>8</v>
      </c>
      <c r="AL733">
        <v>20</v>
      </c>
      <c r="AM733">
        <v>14</v>
      </c>
      <c r="AN733">
        <v>13</v>
      </c>
      <c r="AO733">
        <v>17</v>
      </c>
      <c r="AT733">
        <f t="shared" si="48"/>
        <v>640</v>
      </c>
    </row>
    <row r="734" spans="1:46" x14ac:dyDescent="0.25">
      <c r="A734">
        <v>36</v>
      </c>
      <c r="B734" t="s">
        <v>366</v>
      </c>
      <c r="E734" t="s">
        <v>375</v>
      </c>
      <c r="U734">
        <v>642</v>
      </c>
      <c r="V734">
        <v>9</v>
      </c>
      <c r="W734">
        <v>4</v>
      </c>
      <c r="X734">
        <v>16</v>
      </c>
      <c r="Y734">
        <v>20</v>
      </c>
      <c r="Z734">
        <v>5</v>
      </c>
      <c r="AA734">
        <v>13</v>
      </c>
      <c r="AB734">
        <v>15</v>
      </c>
      <c r="AC734">
        <v>17</v>
      </c>
      <c r="AD734">
        <v>1</v>
      </c>
      <c r="AE734">
        <v>3</v>
      </c>
      <c r="AF734">
        <v>10</v>
      </c>
      <c r="AG734">
        <v>11</v>
      </c>
      <c r="AH734">
        <v>2</v>
      </c>
      <c r="AI734">
        <v>7</v>
      </c>
      <c r="AJ734">
        <v>6</v>
      </c>
      <c r="AK734">
        <v>8</v>
      </c>
      <c r="AL734">
        <v>19</v>
      </c>
      <c r="AM734">
        <v>14</v>
      </c>
      <c r="AN734">
        <v>12</v>
      </c>
      <c r="AO734">
        <v>18</v>
      </c>
      <c r="AT734">
        <f t="shared" ref="AT734:AT797" si="49">U733</f>
        <v>641</v>
      </c>
    </row>
    <row r="735" spans="1:46" x14ac:dyDescent="0.25">
      <c r="A735">
        <v>36</v>
      </c>
      <c r="B735" t="s">
        <v>368</v>
      </c>
      <c r="E735" t="s">
        <v>379</v>
      </c>
      <c r="U735">
        <v>643</v>
      </c>
      <c r="V735">
        <v>4</v>
      </c>
      <c r="W735">
        <v>6</v>
      </c>
      <c r="X735">
        <v>13</v>
      </c>
      <c r="Y735">
        <v>18</v>
      </c>
      <c r="Z735">
        <v>5</v>
      </c>
      <c r="AA735">
        <v>15</v>
      </c>
      <c r="AB735">
        <v>14</v>
      </c>
      <c r="AC735">
        <v>19</v>
      </c>
      <c r="AD735">
        <v>1</v>
      </c>
      <c r="AE735">
        <v>3</v>
      </c>
      <c r="AF735">
        <v>11</v>
      </c>
      <c r="AG735">
        <v>9</v>
      </c>
      <c r="AH735">
        <v>2</v>
      </c>
      <c r="AI735">
        <v>8</v>
      </c>
      <c r="AJ735">
        <v>10</v>
      </c>
      <c r="AK735">
        <v>7</v>
      </c>
      <c r="AL735">
        <v>20</v>
      </c>
      <c r="AM735">
        <v>16</v>
      </c>
      <c r="AN735">
        <v>12</v>
      </c>
      <c r="AO735">
        <v>17</v>
      </c>
      <c r="AT735">
        <f t="shared" si="49"/>
        <v>642</v>
      </c>
    </row>
    <row r="736" spans="1:46" x14ac:dyDescent="0.25">
      <c r="A736">
        <v>36</v>
      </c>
      <c r="B736" t="s">
        <v>373</v>
      </c>
      <c r="E736" t="s">
        <v>381</v>
      </c>
      <c r="U736">
        <v>644</v>
      </c>
      <c r="V736">
        <v>8</v>
      </c>
      <c r="W736">
        <v>4</v>
      </c>
      <c r="X736">
        <v>14</v>
      </c>
      <c r="Y736">
        <v>20</v>
      </c>
      <c r="Z736">
        <v>5</v>
      </c>
      <c r="AA736">
        <v>13</v>
      </c>
      <c r="AB736">
        <v>15</v>
      </c>
      <c r="AC736">
        <v>17</v>
      </c>
      <c r="AD736">
        <v>1</v>
      </c>
      <c r="AE736">
        <v>2</v>
      </c>
      <c r="AF736">
        <v>11</v>
      </c>
      <c r="AG736">
        <v>9</v>
      </c>
      <c r="AH736">
        <v>3</v>
      </c>
      <c r="AI736">
        <v>12</v>
      </c>
      <c r="AJ736">
        <v>6</v>
      </c>
      <c r="AK736">
        <v>7</v>
      </c>
      <c r="AL736">
        <v>19</v>
      </c>
      <c r="AM736">
        <v>16</v>
      </c>
      <c r="AN736">
        <v>10</v>
      </c>
      <c r="AO736">
        <v>18</v>
      </c>
      <c r="AT736">
        <f t="shared" si="49"/>
        <v>643</v>
      </c>
    </row>
    <row r="737" spans="1:46" x14ac:dyDescent="0.25">
      <c r="A737">
        <v>36</v>
      </c>
      <c r="B737" t="s">
        <v>367</v>
      </c>
      <c r="E737" t="s">
        <v>370</v>
      </c>
      <c r="U737">
        <v>645</v>
      </c>
      <c r="V737">
        <v>6</v>
      </c>
      <c r="W737">
        <v>3</v>
      </c>
      <c r="X737">
        <v>15</v>
      </c>
      <c r="Y737">
        <v>20</v>
      </c>
      <c r="Z737">
        <v>7</v>
      </c>
      <c r="AA737">
        <v>14</v>
      </c>
      <c r="AB737">
        <v>17</v>
      </c>
      <c r="AC737">
        <v>16</v>
      </c>
      <c r="AD737">
        <v>1</v>
      </c>
      <c r="AE737">
        <v>2</v>
      </c>
      <c r="AF737">
        <v>11</v>
      </c>
      <c r="AG737">
        <v>9</v>
      </c>
      <c r="AH737">
        <v>5</v>
      </c>
      <c r="AI737">
        <v>13</v>
      </c>
      <c r="AJ737">
        <v>4</v>
      </c>
      <c r="AK737">
        <v>8</v>
      </c>
      <c r="AL737">
        <v>19</v>
      </c>
      <c r="AM737">
        <v>12</v>
      </c>
      <c r="AN737">
        <v>10</v>
      </c>
      <c r="AO737">
        <v>18</v>
      </c>
      <c r="AT737">
        <f t="shared" si="49"/>
        <v>644</v>
      </c>
    </row>
    <row r="738" spans="1:46" x14ac:dyDescent="0.25">
      <c r="A738">
        <v>36</v>
      </c>
      <c r="B738" t="s">
        <v>371</v>
      </c>
      <c r="E738" t="s">
        <v>378</v>
      </c>
      <c r="U738">
        <v>646</v>
      </c>
      <c r="V738">
        <v>8</v>
      </c>
      <c r="W738">
        <v>4</v>
      </c>
      <c r="X738">
        <v>15</v>
      </c>
      <c r="Y738">
        <v>20</v>
      </c>
      <c r="Z738">
        <v>5</v>
      </c>
      <c r="AA738">
        <v>14</v>
      </c>
      <c r="AB738">
        <v>13</v>
      </c>
      <c r="AC738">
        <v>18</v>
      </c>
      <c r="AD738">
        <v>1</v>
      </c>
      <c r="AE738">
        <v>2</v>
      </c>
      <c r="AF738">
        <v>12</v>
      </c>
      <c r="AG738">
        <v>10</v>
      </c>
      <c r="AH738">
        <v>3</v>
      </c>
      <c r="AI738">
        <v>11</v>
      </c>
      <c r="AJ738">
        <v>6</v>
      </c>
      <c r="AK738">
        <v>7</v>
      </c>
      <c r="AL738">
        <v>19</v>
      </c>
      <c r="AM738">
        <v>16</v>
      </c>
      <c r="AN738">
        <v>9</v>
      </c>
      <c r="AO738">
        <v>17</v>
      </c>
      <c r="AT738">
        <f t="shared" si="49"/>
        <v>645</v>
      </c>
    </row>
    <row r="739" spans="1:46" x14ac:dyDescent="0.25">
      <c r="A739">
        <v>36</v>
      </c>
      <c r="B739" t="s">
        <v>362</v>
      </c>
      <c r="E739" t="s">
        <v>377</v>
      </c>
      <c r="U739">
        <v>647</v>
      </c>
      <c r="V739">
        <v>6</v>
      </c>
      <c r="W739">
        <v>5</v>
      </c>
      <c r="X739">
        <v>16</v>
      </c>
      <c r="Y739">
        <v>20</v>
      </c>
      <c r="Z739">
        <v>8</v>
      </c>
      <c r="AA739">
        <v>14</v>
      </c>
      <c r="AB739">
        <v>15</v>
      </c>
      <c r="AC739">
        <v>17</v>
      </c>
      <c r="AD739">
        <v>1</v>
      </c>
      <c r="AE739">
        <v>2</v>
      </c>
      <c r="AF739">
        <v>9</v>
      </c>
      <c r="AG739">
        <v>11</v>
      </c>
      <c r="AH739">
        <v>3</v>
      </c>
      <c r="AI739">
        <v>10</v>
      </c>
      <c r="AJ739">
        <v>7</v>
      </c>
      <c r="AK739">
        <v>4</v>
      </c>
      <c r="AL739">
        <v>19</v>
      </c>
      <c r="AM739">
        <v>13</v>
      </c>
      <c r="AN739">
        <v>12</v>
      </c>
      <c r="AO739">
        <v>18</v>
      </c>
      <c r="AT739">
        <f t="shared" si="49"/>
        <v>646</v>
      </c>
    </row>
    <row r="740" spans="1:46" x14ac:dyDescent="0.25">
      <c r="A740">
        <v>36</v>
      </c>
      <c r="B740" t="s">
        <v>369</v>
      </c>
      <c r="E740" t="s">
        <v>380</v>
      </c>
      <c r="U740">
        <v>648</v>
      </c>
      <c r="V740">
        <v>7</v>
      </c>
      <c r="W740">
        <v>6</v>
      </c>
      <c r="X740">
        <v>16</v>
      </c>
      <c r="Y740">
        <v>20</v>
      </c>
      <c r="Z740">
        <v>4</v>
      </c>
      <c r="AA740">
        <v>13</v>
      </c>
      <c r="AB740">
        <v>18</v>
      </c>
      <c r="AC740">
        <v>15</v>
      </c>
      <c r="AD740">
        <v>1</v>
      </c>
      <c r="AE740">
        <v>2</v>
      </c>
      <c r="AF740">
        <v>10</v>
      </c>
      <c r="AG740">
        <v>14</v>
      </c>
      <c r="AH740">
        <v>3</v>
      </c>
      <c r="AI740">
        <v>9</v>
      </c>
      <c r="AJ740">
        <v>5</v>
      </c>
      <c r="AK740">
        <v>8</v>
      </c>
      <c r="AL740">
        <v>19</v>
      </c>
      <c r="AM740">
        <v>12</v>
      </c>
      <c r="AN740">
        <v>11</v>
      </c>
      <c r="AO740">
        <v>17</v>
      </c>
      <c r="AT740">
        <f t="shared" si="49"/>
        <v>647</v>
      </c>
    </row>
    <row r="741" spans="1:46" x14ac:dyDescent="0.25">
      <c r="A741">
        <v>36</v>
      </c>
      <c r="B741" t="s">
        <v>374</v>
      </c>
      <c r="E741" t="s">
        <v>364</v>
      </c>
      <c r="U741">
        <v>649</v>
      </c>
      <c r="V741">
        <v>4</v>
      </c>
      <c r="W741">
        <v>3</v>
      </c>
      <c r="X741">
        <v>19</v>
      </c>
      <c r="Y741">
        <v>20</v>
      </c>
      <c r="Z741">
        <v>5</v>
      </c>
      <c r="AA741">
        <v>14</v>
      </c>
      <c r="AB741">
        <v>15</v>
      </c>
      <c r="AC741">
        <v>17</v>
      </c>
      <c r="AD741">
        <v>1</v>
      </c>
      <c r="AE741">
        <v>2</v>
      </c>
      <c r="AF741">
        <v>10</v>
      </c>
      <c r="AG741">
        <v>11</v>
      </c>
      <c r="AH741">
        <v>8</v>
      </c>
      <c r="AI741">
        <v>9</v>
      </c>
      <c r="AJ741">
        <v>6</v>
      </c>
      <c r="AK741">
        <v>7</v>
      </c>
      <c r="AL741">
        <v>18</v>
      </c>
      <c r="AM741">
        <v>13</v>
      </c>
      <c r="AN741">
        <v>12</v>
      </c>
      <c r="AO741">
        <v>16</v>
      </c>
      <c r="AT741">
        <f t="shared" si="49"/>
        <v>648</v>
      </c>
    </row>
    <row r="742" spans="1:46" x14ac:dyDescent="0.25">
      <c r="A742">
        <v>36</v>
      </c>
      <c r="B742" t="s">
        <v>372</v>
      </c>
      <c r="E742" t="s">
        <v>365</v>
      </c>
      <c r="U742">
        <v>650</v>
      </c>
      <c r="V742">
        <v>6</v>
      </c>
      <c r="W742">
        <v>7</v>
      </c>
      <c r="X742">
        <v>18</v>
      </c>
      <c r="Y742">
        <v>19</v>
      </c>
      <c r="Z742">
        <v>4</v>
      </c>
      <c r="AA742">
        <v>13</v>
      </c>
      <c r="AB742">
        <v>14</v>
      </c>
      <c r="AC742">
        <v>17</v>
      </c>
      <c r="AD742">
        <v>1</v>
      </c>
      <c r="AE742">
        <v>2</v>
      </c>
      <c r="AF742">
        <v>15</v>
      </c>
      <c r="AG742">
        <v>10</v>
      </c>
      <c r="AH742">
        <v>3</v>
      </c>
      <c r="AI742">
        <v>11</v>
      </c>
      <c r="AJ742">
        <v>5</v>
      </c>
      <c r="AK742">
        <v>8</v>
      </c>
      <c r="AL742">
        <v>20</v>
      </c>
      <c r="AM742">
        <v>12</v>
      </c>
      <c r="AN742">
        <v>9</v>
      </c>
      <c r="AO742">
        <v>16</v>
      </c>
      <c r="AT742">
        <f t="shared" si="49"/>
        <v>649</v>
      </c>
    </row>
    <row r="743" spans="1:46" x14ac:dyDescent="0.25">
      <c r="A743">
        <v>36</v>
      </c>
      <c r="B743" t="s">
        <v>376</v>
      </c>
      <c r="E743" t="s">
        <v>363</v>
      </c>
      <c r="U743">
        <v>651</v>
      </c>
      <c r="V743">
        <v>5</v>
      </c>
      <c r="W743">
        <v>3</v>
      </c>
      <c r="X743">
        <v>17</v>
      </c>
      <c r="Y743">
        <v>20</v>
      </c>
      <c r="Z743">
        <v>8</v>
      </c>
      <c r="AA743">
        <v>10</v>
      </c>
      <c r="AB743">
        <v>15</v>
      </c>
      <c r="AC743">
        <v>16</v>
      </c>
      <c r="AD743">
        <v>1</v>
      </c>
      <c r="AE743">
        <v>2</v>
      </c>
      <c r="AF743">
        <v>13</v>
      </c>
      <c r="AG743">
        <v>7</v>
      </c>
      <c r="AH743">
        <v>6</v>
      </c>
      <c r="AI743">
        <v>12</v>
      </c>
      <c r="AJ743">
        <v>4</v>
      </c>
      <c r="AK743">
        <v>9</v>
      </c>
      <c r="AL743">
        <v>19</v>
      </c>
      <c r="AM743">
        <v>14</v>
      </c>
      <c r="AN743">
        <v>11</v>
      </c>
      <c r="AO743">
        <v>18</v>
      </c>
      <c r="AT743">
        <f t="shared" si="49"/>
        <v>650</v>
      </c>
    </row>
    <row r="744" spans="1:46" x14ac:dyDescent="0.25">
      <c r="A744">
        <v>37</v>
      </c>
      <c r="B744" t="s">
        <v>377</v>
      </c>
      <c r="E744" t="s">
        <v>368</v>
      </c>
      <c r="U744">
        <v>652</v>
      </c>
      <c r="V744">
        <v>5</v>
      </c>
      <c r="W744">
        <v>9</v>
      </c>
      <c r="X744">
        <v>18</v>
      </c>
      <c r="Y744">
        <v>20</v>
      </c>
      <c r="Z744">
        <v>4</v>
      </c>
      <c r="AA744">
        <v>13</v>
      </c>
      <c r="AB744">
        <v>11</v>
      </c>
      <c r="AC744">
        <v>16</v>
      </c>
      <c r="AD744">
        <v>1</v>
      </c>
      <c r="AE744">
        <v>3</v>
      </c>
      <c r="AF744">
        <v>14</v>
      </c>
      <c r="AG744">
        <v>7</v>
      </c>
      <c r="AH744">
        <v>2</v>
      </c>
      <c r="AI744">
        <v>10</v>
      </c>
      <c r="AJ744">
        <v>8</v>
      </c>
      <c r="AK744">
        <v>6</v>
      </c>
      <c r="AL744">
        <v>19</v>
      </c>
      <c r="AM744">
        <v>15</v>
      </c>
      <c r="AN744">
        <v>12</v>
      </c>
      <c r="AO744">
        <v>17</v>
      </c>
      <c r="AT744">
        <f t="shared" si="49"/>
        <v>651</v>
      </c>
    </row>
    <row r="745" spans="1:46" x14ac:dyDescent="0.25">
      <c r="A745">
        <v>37</v>
      </c>
      <c r="B745" t="s">
        <v>378</v>
      </c>
      <c r="E745" t="s">
        <v>369</v>
      </c>
      <c r="U745">
        <v>653</v>
      </c>
      <c r="V745">
        <v>8</v>
      </c>
      <c r="W745">
        <v>5</v>
      </c>
      <c r="X745">
        <v>17</v>
      </c>
      <c r="Y745">
        <v>20</v>
      </c>
      <c r="Z745">
        <v>4</v>
      </c>
      <c r="AA745">
        <v>13</v>
      </c>
      <c r="AB745">
        <v>14</v>
      </c>
      <c r="AC745">
        <v>12</v>
      </c>
      <c r="AD745">
        <v>1</v>
      </c>
      <c r="AE745">
        <v>2</v>
      </c>
      <c r="AF745">
        <v>10</v>
      </c>
      <c r="AG745">
        <v>11</v>
      </c>
      <c r="AH745">
        <v>3</v>
      </c>
      <c r="AI745">
        <v>9</v>
      </c>
      <c r="AJ745">
        <v>7</v>
      </c>
      <c r="AK745">
        <v>6</v>
      </c>
      <c r="AL745">
        <v>18</v>
      </c>
      <c r="AM745">
        <v>16</v>
      </c>
      <c r="AN745">
        <v>15</v>
      </c>
      <c r="AO745">
        <v>19</v>
      </c>
      <c r="AT745">
        <f t="shared" si="49"/>
        <v>652</v>
      </c>
    </row>
    <row r="746" spans="1:46" x14ac:dyDescent="0.25">
      <c r="A746">
        <v>37</v>
      </c>
      <c r="B746" t="s">
        <v>380</v>
      </c>
      <c r="E746" t="s">
        <v>374</v>
      </c>
      <c r="U746">
        <v>654</v>
      </c>
      <c r="V746">
        <v>7</v>
      </c>
      <c r="W746">
        <v>3</v>
      </c>
      <c r="X746">
        <v>16</v>
      </c>
      <c r="Y746">
        <v>20</v>
      </c>
      <c r="Z746">
        <v>5</v>
      </c>
      <c r="AA746">
        <v>9</v>
      </c>
      <c r="AB746">
        <v>15</v>
      </c>
      <c r="AC746">
        <v>18</v>
      </c>
      <c r="AD746">
        <v>1</v>
      </c>
      <c r="AE746">
        <v>4</v>
      </c>
      <c r="AF746">
        <v>10</v>
      </c>
      <c r="AG746">
        <v>14</v>
      </c>
      <c r="AH746">
        <v>2</v>
      </c>
      <c r="AI746">
        <v>12</v>
      </c>
      <c r="AJ746">
        <v>8</v>
      </c>
      <c r="AK746">
        <v>6</v>
      </c>
      <c r="AL746">
        <v>19</v>
      </c>
      <c r="AM746">
        <v>13</v>
      </c>
      <c r="AN746">
        <v>11</v>
      </c>
      <c r="AO746">
        <v>17</v>
      </c>
      <c r="AT746">
        <f t="shared" si="49"/>
        <v>653</v>
      </c>
    </row>
    <row r="747" spans="1:46" x14ac:dyDescent="0.25">
      <c r="A747">
        <v>37</v>
      </c>
      <c r="B747" t="s">
        <v>375</v>
      </c>
      <c r="E747" t="s">
        <v>367</v>
      </c>
      <c r="U747">
        <v>655</v>
      </c>
      <c r="V747">
        <v>7</v>
      </c>
      <c r="W747">
        <v>5</v>
      </c>
      <c r="X747">
        <v>17</v>
      </c>
      <c r="Y747">
        <v>19</v>
      </c>
      <c r="Z747">
        <v>4</v>
      </c>
      <c r="AA747">
        <v>10</v>
      </c>
      <c r="AB747">
        <v>13</v>
      </c>
      <c r="AC747">
        <v>16</v>
      </c>
      <c r="AD747">
        <v>1</v>
      </c>
      <c r="AE747">
        <v>2</v>
      </c>
      <c r="AF747">
        <v>8</v>
      </c>
      <c r="AG747">
        <v>12</v>
      </c>
      <c r="AH747">
        <v>3</v>
      </c>
      <c r="AI747">
        <v>15</v>
      </c>
      <c r="AJ747">
        <v>9</v>
      </c>
      <c r="AK747">
        <v>6</v>
      </c>
      <c r="AL747">
        <v>20</v>
      </c>
      <c r="AM747">
        <v>14</v>
      </c>
      <c r="AN747">
        <v>11</v>
      </c>
      <c r="AO747">
        <v>18</v>
      </c>
      <c r="AT747">
        <f t="shared" si="49"/>
        <v>654</v>
      </c>
    </row>
    <row r="748" spans="1:46" x14ac:dyDescent="0.25">
      <c r="A748">
        <v>37</v>
      </c>
      <c r="B748" t="s">
        <v>366</v>
      </c>
      <c r="E748" t="s">
        <v>376</v>
      </c>
      <c r="U748">
        <v>656</v>
      </c>
      <c r="V748">
        <v>7</v>
      </c>
      <c r="W748">
        <v>5</v>
      </c>
      <c r="X748">
        <v>16</v>
      </c>
      <c r="Y748">
        <v>19</v>
      </c>
      <c r="Z748">
        <v>4</v>
      </c>
      <c r="AA748">
        <v>12</v>
      </c>
      <c r="AB748">
        <v>15</v>
      </c>
      <c r="AC748">
        <v>18</v>
      </c>
      <c r="AD748">
        <v>1</v>
      </c>
      <c r="AE748">
        <v>2</v>
      </c>
      <c r="AF748">
        <v>13</v>
      </c>
      <c r="AG748">
        <v>14</v>
      </c>
      <c r="AH748">
        <v>3</v>
      </c>
      <c r="AI748">
        <v>10</v>
      </c>
      <c r="AJ748">
        <v>6</v>
      </c>
      <c r="AK748">
        <v>8</v>
      </c>
      <c r="AL748">
        <v>20</v>
      </c>
      <c r="AM748">
        <v>11</v>
      </c>
      <c r="AN748">
        <v>9</v>
      </c>
      <c r="AO748">
        <v>17</v>
      </c>
      <c r="AT748">
        <f t="shared" si="49"/>
        <v>655</v>
      </c>
    </row>
    <row r="749" spans="1:46" x14ac:dyDescent="0.25">
      <c r="A749">
        <v>37</v>
      </c>
      <c r="B749" t="s">
        <v>381</v>
      </c>
      <c r="E749" t="s">
        <v>365</v>
      </c>
      <c r="U749">
        <v>657</v>
      </c>
      <c r="V749">
        <v>5</v>
      </c>
      <c r="W749">
        <v>7</v>
      </c>
      <c r="X749">
        <v>16</v>
      </c>
      <c r="Y749">
        <v>20</v>
      </c>
      <c r="Z749">
        <v>4</v>
      </c>
      <c r="AA749">
        <v>14</v>
      </c>
      <c r="AB749">
        <v>15</v>
      </c>
      <c r="AC749">
        <v>17</v>
      </c>
      <c r="AD749">
        <v>1</v>
      </c>
      <c r="AE749">
        <v>3</v>
      </c>
      <c r="AF749">
        <v>12</v>
      </c>
      <c r="AG749">
        <v>11</v>
      </c>
      <c r="AH749">
        <v>2</v>
      </c>
      <c r="AI749">
        <v>9</v>
      </c>
      <c r="AJ749">
        <v>6</v>
      </c>
      <c r="AK749">
        <v>8</v>
      </c>
      <c r="AL749">
        <v>19</v>
      </c>
      <c r="AM749">
        <v>13</v>
      </c>
      <c r="AN749">
        <v>10</v>
      </c>
      <c r="AO749">
        <v>18</v>
      </c>
      <c r="AT749">
        <f t="shared" si="49"/>
        <v>656</v>
      </c>
    </row>
    <row r="750" spans="1:46" x14ac:dyDescent="0.25">
      <c r="A750">
        <v>37</v>
      </c>
      <c r="B750" t="s">
        <v>370</v>
      </c>
      <c r="E750" t="s">
        <v>372</v>
      </c>
      <c r="U750">
        <v>658</v>
      </c>
      <c r="V750">
        <v>7</v>
      </c>
      <c r="W750">
        <v>4</v>
      </c>
      <c r="X750">
        <v>16</v>
      </c>
      <c r="Y750">
        <v>20</v>
      </c>
      <c r="Z750">
        <v>5</v>
      </c>
      <c r="AA750">
        <v>10</v>
      </c>
      <c r="AB750">
        <v>14</v>
      </c>
      <c r="AC750">
        <v>18</v>
      </c>
      <c r="AD750">
        <v>1</v>
      </c>
      <c r="AE750">
        <v>3</v>
      </c>
      <c r="AF750">
        <v>13</v>
      </c>
      <c r="AG750">
        <v>11</v>
      </c>
      <c r="AH750">
        <v>2</v>
      </c>
      <c r="AI750">
        <v>12</v>
      </c>
      <c r="AJ750">
        <v>6</v>
      </c>
      <c r="AK750">
        <v>8</v>
      </c>
      <c r="AL750">
        <v>19</v>
      </c>
      <c r="AM750">
        <v>15</v>
      </c>
      <c r="AN750">
        <v>9</v>
      </c>
      <c r="AO750">
        <v>17</v>
      </c>
      <c r="AT750">
        <f t="shared" si="49"/>
        <v>657</v>
      </c>
    </row>
    <row r="751" spans="1:46" x14ac:dyDescent="0.25">
      <c r="A751">
        <v>37</v>
      </c>
      <c r="B751" t="s">
        <v>373</v>
      </c>
      <c r="E751" t="s">
        <v>362</v>
      </c>
      <c r="U751">
        <v>659</v>
      </c>
      <c r="V751">
        <v>7</v>
      </c>
      <c r="W751">
        <v>6</v>
      </c>
      <c r="X751">
        <v>15</v>
      </c>
      <c r="Y751">
        <v>20</v>
      </c>
      <c r="Z751">
        <v>4</v>
      </c>
      <c r="AA751">
        <v>14</v>
      </c>
      <c r="AB751">
        <v>18</v>
      </c>
      <c r="AC751">
        <v>16</v>
      </c>
      <c r="AD751">
        <v>1</v>
      </c>
      <c r="AE751">
        <v>2</v>
      </c>
      <c r="AF751">
        <v>12</v>
      </c>
      <c r="AG751">
        <v>11</v>
      </c>
      <c r="AH751">
        <v>3</v>
      </c>
      <c r="AI751">
        <v>9</v>
      </c>
      <c r="AJ751">
        <v>5</v>
      </c>
      <c r="AK751">
        <v>8</v>
      </c>
      <c r="AL751">
        <v>19</v>
      </c>
      <c r="AM751">
        <v>10</v>
      </c>
      <c r="AN751">
        <v>13</v>
      </c>
      <c r="AO751">
        <v>17</v>
      </c>
      <c r="AT751">
        <f t="shared" si="49"/>
        <v>658</v>
      </c>
    </row>
    <row r="752" spans="1:46" x14ac:dyDescent="0.25">
      <c r="A752">
        <v>37</v>
      </c>
      <c r="B752" t="s">
        <v>363</v>
      </c>
      <c r="E752" t="s">
        <v>371</v>
      </c>
      <c r="U752">
        <v>660</v>
      </c>
      <c r="V752">
        <v>7</v>
      </c>
      <c r="W752">
        <v>6</v>
      </c>
      <c r="X752">
        <v>16</v>
      </c>
      <c r="Y752">
        <v>20</v>
      </c>
      <c r="Z752">
        <v>4</v>
      </c>
      <c r="AA752">
        <v>11</v>
      </c>
      <c r="AB752">
        <v>13</v>
      </c>
      <c r="AC752">
        <v>19</v>
      </c>
      <c r="AD752">
        <v>1</v>
      </c>
      <c r="AE752">
        <v>2</v>
      </c>
      <c r="AF752">
        <v>12</v>
      </c>
      <c r="AG752">
        <v>10</v>
      </c>
      <c r="AH752">
        <v>3</v>
      </c>
      <c r="AI752">
        <v>8</v>
      </c>
      <c r="AJ752">
        <v>9</v>
      </c>
      <c r="AK752">
        <v>5</v>
      </c>
      <c r="AL752">
        <v>18</v>
      </c>
      <c r="AM752">
        <v>15</v>
      </c>
      <c r="AN752">
        <v>14</v>
      </c>
      <c r="AO752">
        <v>17</v>
      </c>
      <c r="AT752">
        <f t="shared" si="49"/>
        <v>659</v>
      </c>
    </row>
    <row r="753" spans="1:46" x14ac:dyDescent="0.25">
      <c r="A753">
        <v>37</v>
      </c>
      <c r="B753" t="s">
        <v>379</v>
      </c>
      <c r="E753" t="s">
        <v>364</v>
      </c>
      <c r="U753">
        <v>661</v>
      </c>
      <c r="V753">
        <v>8</v>
      </c>
      <c r="W753">
        <v>4</v>
      </c>
      <c r="X753">
        <v>16</v>
      </c>
      <c r="Y753">
        <v>20</v>
      </c>
      <c r="Z753">
        <v>7</v>
      </c>
      <c r="AA753">
        <v>13</v>
      </c>
      <c r="AB753">
        <v>15</v>
      </c>
      <c r="AC753">
        <v>18</v>
      </c>
      <c r="AD753">
        <v>1</v>
      </c>
      <c r="AE753">
        <v>2</v>
      </c>
      <c r="AF753">
        <v>12</v>
      </c>
      <c r="AG753">
        <v>9</v>
      </c>
      <c r="AH753">
        <v>3</v>
      </c>
      <c r="AI753">
        <v>11</v>
      </c>
      <c r="AJ753">
        <v>5</v>
      </c>
      <c r="AK753">
        <v>6</v>
      </c>
      <c r="AL753">
        <v>17</v>
      </c>
      <c r="AM753">
        <v>14</v>
      </c>
      <c r="AN753">
        <v>10</v>
      </c>
      <c r="AO753">
        <v>19</v>
      </c>
      <c r="AT753">
        <f t="shared" si="49"/>
        <v>660</v>
      </c>
    </row>
    <row r="754" spans="1:46" x14ac:dyDescent="0.25">
      <c r="A754">
        <v>38</v>
      </c>
      <c r="B754" t="s">
        <v>368</v>
      </c>
      <c r="E754" t="s">
        <v>363</v>
      </c>
      <c r="U754">
        <v>662</v>
      </c>
      <c r="V754">
        <v>4</v>
      </c>
      <c r="W754">
        <v>9</v>
      </c>
      <c r="X754">
        <v>16</v>
      </c>
      <c r="Y754">
        <v>20</v>
      </c>
      <c r="Z754">
        <v>6</v>
      </c>
      <c r="AA754">
        <v>11</v>
      </c>
      <c r="AB754">
        <v>17</v>
      </c>
      <c r="AC754">
        <v>18</v>
      </c>
      <c r="AD754">
        <v>1</v>
      </c>
      <c r="AE754">
        <v>2</v>
      </c>
      <c r="AF754">
        <v>12</v>
      </c>
      <c r="AG754">
        <v>8</v>
      </c>
      <c r="AH754">
        <v>3</v>
      </c>
      <c r="AI754">
        <v>10</v>
      </c>
      <c r="AJ754">
        <v>7</v>
      </c>
      <c r="AK754">
        <v>5</v>
      </c>
      <c r="AL754">
        <v>19</v>
      </c>
      <c r="AM754">
        <v>14</v>
      </c>
      <c r="AN754">
        <v>13</v>
      </c>
      <c r="AO754">
        <v>15</v>
      </c>
      <c r="AT754">
        <f t="shared" si="49"/>
        <v>661</v>
      </c>
    </row>
    <row r="755" spans="1:46" x14ac:dyDescent="0.25">
      <c r="A755">
        <v>38</v>
      </c>
      <c r="B755" t="s">
        <v>372</v>
      </c>
      <c r="E755" t="s">
        <v>379</v>
      </c>
      <c r="U755">
        <v>663</v>
      </c>
      <c r="V755">
        <v>7</v>
      </c>
      <c r="W755">
        <v>6</v>
      </c>
      <c r="X755">
        <v>18</v>
      </c>
      <c r="Y755">
        <v>19</v>
      </c>
      <c r="Z755">
        <v>3</v>
      </c>
      <c r="AA755">
        <v>14</v>
      </c>
      <c r="AB755">
        <v>13</v>
      </c>
      <c r="AC755">
        <v>16</v>
      </c>
      <c r="AD755">
        <v>1</v>
      </c>
      <c r="AE755">
        <v>2</v>
      </c>
      <c r="AF755">
        <v>10</v>
      </c>
      <c r="AG755">
        <v>12</v>
      </c>
      <c r="AH755">
        <v>4</v>
      </c>
      <c r="AI755">
        <v>11</v>
      </c>
      <c r="AJ755">
        <v>8</v>
      </c>
      <c r="AK755">
        <v>5</v>
      </c>
      <c r="AL755">
        <v>17</v>
      </c>
      <c r="AM755">
        <v>15</v>
      </c>
      <c r="AN755">
        <v>9</v>
      </c>
      <c r="AO755">
        <v>20</v>
      </c>
      <c r="AT755">
        <f t="shared" si="49"/>
        <v>662</v>
      </c>
    </row>
    <row r="756" spans="1:46" x14ac:dyDescent="0.25">
      <c r="A756">
        <v>38</v>
      </c>
      <c r="B756" t="s">
        <v>365</v>
      </c>
      <c r="E756" t="s">
        <v>377</v>
      </c>
      <c r="U756">
        <v>664</v>
      </c>
      <c r="V756">
        <v>9</v>
      </c>
      <c r="W756">
        <v>3</v>
      </c>
      <c r="X756">
        <v>13</v>
      </c>
      <c r="Y756">
        <v>20</v>
      </c>
      <c r="Z756">
        <v>6</v>
      </c>
      <c r="AA756">
        <v>14</v>
      </c>
      <c r="AB756">
        <v>15</v>
      </c>
      <c r="AC756">
        <v>18</v>
      </c>
      <c r="AD756">
        <v>1</v>
      </c>
      <c r="AE756">
        <v>5</v>
      </c>
      <c r="AF756">
        <v>11</v>
      </c>
      <c r="AG756">
        <v>8</v>
      </c>
      <c r="AH756">
        <v>2</v>
      </c>
      <c r="AI756">
        <v>10</v>
      </c>
      <c r="AJ756">
        <v>4</v>
      </c>
      <c r="AK756">
        <v>7</v>
      </c>
      <c r="AL756">
        <v>19</v>
      </c>
      <c r="AM756">
        <v>16</v>
      </c>
      <c r="AN756">
        <v>12</v>
      </c>
      <c r="AO756">
        <v>17</v>
      </c>
      <c r="AT756">
        <f t="shared" si="49"/>
        <v>663</v>
      </c>
    </row>
    <row r="757" spans="1:46" x14ac:dyDescent="0.25">
      <c r="A757">
        <v>38</v>
      </c>
      <c r="B757" t="s">
        <v>367</v>
      </c>
      <c r="E757" t="s">
        <v>381</v>
      </c>
      <c r="U757">
        <v>665</v>
      </c>
      <c r="V757">
        <v>4</v>
      </c>
      <c r="W757">
        <v>5</v>
      </c>
      <c r="X757">
        <v>16</v>
      </c>
      <c r="Y757">
        <v>20</v>
      </c>
      <c r="Z757">
        <v>7</v>
      </c>
      <c r="AA757">
        <v>10</v>
      </c>
      <c r="AB757">
        <v>15</v>
      </c>
      <c r="AC757">
        <v>17</v>
      </c>
      <c r="AD757">
        <v>1</v>
      </c>
      <c r="AE757">
        <v>3</v>
      </c>
      <c r="AF757">
        <v>12</v>
      </c>
      <c r="AG757">
        <v>6</v>
      </c>
      <c r="AH757">
        <v>2</v>
      </c>
      <c r="AI757">
        <v>11</v>
      </c>
      <c r="AJ757">
        <v>8</v>
      </c>
      <c r="AK757">
        <v>9</v>
      </c>
      <c r="AL757">
        <v>19</v>
      </c>
      <c r="AM757">
        <v>14</v>
      </c>
      <c r="AN757">
        <v>13</v>
      </c>
      <c r="AO757">
        <v>18</v>
      </c>
      <c r="AT757">
        <f t="shared" si="49"/>
        <v>664</v>
      </c>
    </row>
    <row r="758" spans="1:46" x14ac:dyDescent="0.25">
      <c r="A758">
        <v>38</v>
      </c>
      <c r="B758" t="s">
        <v>364</v>
      </c>
      <c r="E758" t="s">
        <v>366</v>
      </c>
      <c r="U758">
        <v>666</v>
      </c>
      <c r="V758">
        <v>9</v>
      </c>
      <c r="W758">
        <v>7</v>
      </c>
      <c r="X758">
        <v>19</v>
      </c>
      <c r="Y758">
        <v>17</v>
      </c>
      <c r="Z758">
        <v>4</v>
      </c>
      <c r="AA758">
        <v>14</v>
      </c>
      <c r="AB758">
        <v>15</v>
      </c>
      <c r="AC758">
        <v>16</v>
      </c>
      <c r="AD758">
        <v>1</v>
      </c>
      <c r="AE758">
        <v>3</v>
      </c>
      <c r="AF758">
        <v>8</v>
      </c>
      <c r="AG758">
        <v>11</v>
      </c>
      <c r="AH758">
        <v>2</v>
      </c>
      <c r="AI758">
        <v>10</v>
      </c>
      <c r="AJ758">
        <v>5</v>
      </c>
      <c r="AK758">
        <v>6</v>
      </c>
      <c r="AL758">
        <v>20</v>
      </c>
      <c r="AM758">
        <v>13</v>
      </c>
      <c r="AN758">
        <v>12</v>
      </c>
      <c r="AO758">
        <v>18</v>
      </c>
      <c r="AT758">
        <f t="shared" si="49"/>
        <v>665</v>
      </c>
    </row>
    <row r="759" spans="1:46" x14ac:dyDescent="0.25">
      <c r="A759">
        <v>38</v>
      </c>
      <c r="B759" t="s">
        <v>374</v>
      </c>
      <c r="E759" t="s">
        <v>378</v>
      </c>
      <c r="U759">
        <v>667</v>
      </c>
      <c r="V759">
        <v>7</v>
      </c>
      <c r="W759">
        <v>4</v>
      </c>
      <c r="X759">
        <v>17</v>
      </c>
      <c r="Y759">
        <v>18</v>
      </c>
      <c r="Z759">
        <v>5</v>
      </c>
      <c r="AA759">
        <v>11</v>
      </c>
      <c r="AB759">
        <v>13</v>
      </c>
      <c r="AC759">
        <v>14</v>
      </c>
      <c r="AD759">
        <v>1</v>
      </c>
      <c r="AE759">
        <v>3</v>
      </c>
      <c r="AF759">
        <v>9</v>
      </c>
      <c r="AG759">
        <v>16</v>
      </c>
      <c r="AH759">
        <v>2</v>
      </c>
      <c r="AI759">
        <v>10</v>
      </c>
      <c r="AJ759">
        <v>6</v>
      </c>
      <c r="AK759">
        <v>8</v>
      </c>
      <c r="AL759">
        <v>20</v>
      </c>
      <c r="AM759">
        <v>15</v>
      </c>
      <c r="AN759">
        <v>12</v>
      </c>
      <c r="AO759">
        <v>19</v>
      </c>
      <c r="AT759">
        <f t="shared" si="49"/>
        <v>666</v>
      </c>
    </row>
    <row r="760" spans="1:46" x14ac:dyDescent="0.25">
      <c r="A760">
        <v>38</v>
      </c>
      <c r="B760" t="s">
        <v>362</v>
      </c>
      <c r="E760" t="s">
        <v>380</v>
      </c>
      <c r="U760">
        <v>668</v>
      </c>
      <c r="V760">
        <v>7</v>
      </c>
      <c r="W760">
        <v>4</v>
      </c>
      <c r="X760">
        <v>18</v>
      </c>
      <c r="Y760">
        <v>20</v>
      </c>
      <c r="Z760">
        <v>5</v>
      </c>
      <c r="AA760">
        <v>11</v>
      </c>
      <c r="AB760">
        <v>14</v>
      </c>
      <c r="AC760">
        <v>16</v>
      </c>
      <c r="AD760">
        <v>1</v>
      </c>
      <c r="AE760">
        <v>3</v>
      </c>
      <c r="AF760">
        <v>10</v>
      </c>
      <c r="AG760">
        <v>12</v>
      </c>
      <c r="AH760">
        <v>2</v>
      </c>
      <c r="AI760">
        <v>9</v>
      </c>
      <c r="AJ760">
        <v>8</v>
      </c>
      <c r="AK760">
        <v>6</v>
      </c>
      <c r="AL760">
        <v>17</v>
      </c>
      <c r="AM760">
        <v>15</v>
      </c>
      <c r="AN760">
        <v>13</v>
      </c>
      <c r="AO760">
        <v>19</v>
      </c>
      <c r="AT760">
        <f t="shared" si="49"/>
        <v>667</v>
      </c>
    </row>
    <row r="761" spans="1:46" x14ac:dyDescent="0.25">
      <c r="A761">
        <v>38</v>
      </c>
      <c r="B761" t="s">
        <v>371</v>
      </c>
      <c r="E761" t="s">
        <v>375</v>
      </c>
      <c r="U761">
        <v>669</v>
      </c>
      <c r="V761">
        <v>8</v>
      </c>
      <c r="W761">
        <v>5</v>
      </c>
      <c r="X761">
        <v>17</v>
      </c>
      <c r="Y761">
        <v>19</v>
      </c>
      <c r="Z761">
        <v>4</v>
      </c>
      <c r="AA761">
        <v>15</v>
      </c>
      <c r="AB761">
        <v>14</v>
      </c>
      <c r="AC761">
        <v>16</v>
      </c>
      <c r="AD761">
        <v>1</v>
      </c>
      <c r="AE761">
        <v>2</v>
      </c>
      <c r="AF761">
        <v>10</v>
      </c>
      <c r="AG761">
        <v>12</v>
      </c>
      <c r="AH761">
        <v>3</v>
      </c>
      <c r="AI761">
        <v>11</v>
      </c>
      <c r="AJ761">
        <v>7</v>
      </c>
      <c r="AK761">
        <v>6</v>
      </c>
      <c r="AL761">
        <v>20</v>
      </c>
      <c r="AM761">
        <v>13</v>
      </c>
      <c r="AN761">
        <v>9</v>
      </c>
      <c r="AO761">
        <v>18</v>
      </c>
      <c r="AT761">
        <f t="shared" si="49"/>
        <v>668</v>
      </c>
    </row>
    <row r="762" spans="1:46" x14ac:dyDescent="0.25">
      <c r="A762">
        <v>38</v>
      </c>
      <c r="B762" t="s">
        <v>376</v>
      </c>
      <c r="E762" t="s">
        <v>373</v>
      </c>
      <c r="U762">
        <v>670</v>
      </c>
      <c r="V762">
        <v>4</v>
      </c>
      <c r="W762">
        <v>5</v>
      </c>
      <c r="X762">
        <v>17</v>
      </c>
      <c r="Y762">
        <v>20</v>
      </c>
      <c r="Z762">
        <v>8</v>
      </c>
      <c r="AA762">
        <v>12</v>
      </c>
      <c r="AB762">
        <v>13</v>
      </c>
      <c r="AC762">
        <v>16</v>
      </c>
      <c r="AD762">
        <v>1</v>
      </c>
      <c r="AE762">
        <v>2</v>
      </c>
      <c r="AF762">
        <v>15</v>
      </c>
      <c r="AG762">
        <v>10</v>
      </c>
      <c r="AH762">
        <v>3</v>
      </c>
      <c r="AI762">
        <v>9</v>
      </c>
      <c r="AJ762">
        <v>7</v>
      </c>
      <c r="AK762">
        <v>6</v>
      </c>
      <c r="AL762">
        <v>19</v>
      </c>
      <c r="AM762">
        <v>11</v>
      </c>
      <c r="AN762">
        <v>14</v>
      </c>
      <c r="AO762">
        <v>18</v>
      </c>
      <c r="AT762">
        <f t="shared" si="49"/>
        <v>669</v>
      </c>
    </row>
    <row r="763" spans="1:46" x14ac:dyDescent="0.25">
      <c r="A763">
        <v>38</v>
      </c>
      <c r="B763" t="s">
        <v>369</v>
      </c>
      <c r="E763" t="s">
        <v>370</v>
      </c>
      <c r="U763">
        <v>671</v>
      </c>
      <c r="V763">
        <v>6</v>
      </c>
      <c r="W763">
        <v>4</v>
      </c>
      <c r="X763">
        <v>16</v>
      </c>
      <c r="Y763">
        <v>18</v>
      </c>
      <c r="Z763">
        <v>5</v>
      </c>
      <c r="AA763">
        <v>12</v>
      </c>
      <c r="AB763">
        <v>14</v>
      </c>
      <c r="AC763">
        <v>17</v>
      </c>
      <c r="AD763">
        <v>1</v>
      </c>
      <c r="AE763">
        <v>2</v>
      </c>
      <c r="AF763">
        <v>13</v>
      </c>
      <c r="AG763">
        <v>10</v>
      </c>
      <c r="AH763">
        <v>3</v>
      </c>
      <c r="AI763">
        <v>9</v>
      </c>
      <c r="AJ763">
        <v>8</v>
      </c>
      <c r="AK763">
        <v>7</v>
      </c>
      <c r="AL763">
        <v>19</v>
      </c>
      <c r="AM763">
        <v>15</v>
      </c>
      <c r="AN763">
        <v>11</v>
      </c>
      <c r="AO763">
        <v>20</v>
      </c>
      <c r="AT763">
        <f t="shared" si="49"/>
        <v>670</v>
      </c>
    </row>
    <row r="764" spans="1:46" x14ac:dyDescent="0.25">
      <c r="U764">
        <v>672</v>
      </c>
      <c r="V764">
        <v>5</v>
      </c>
      <c r="W764">
        <v>4</v>
      </c>
      <c r="X764">
        <v>14</v>
      </c>
      <c r="Y764">
        <v>20</v>
      </c>
      <c r="Z764">
        <v>8</v>
      </c>
      <c r="AA764">
        <v>13</v>
      </c>
      <c r="AB764">
        <v>16</v>
      </c>
      <c r="AC764">
        <v>17</v>
      </c>
      <c r="AD764">
        <v>1</v>
      </c>
      <c r="AE764">
        <v>2</v>
      </c>
      <c r="AF764">
        <v>7</v>
      </c>
      <c r="AG764">
        <v>11</v>
      </c>
      <c r="AH764">
        <v>3</v>
      </c>
      <c r="AI764">
        <v>12</v>
      </c>
      <c r="AJ764">
        <v>6</v>
      </c>
      <c r="AK764">
        <v>10</v>
      </c>
      <c r="AL764">
        <v>19</v>
      </c>
      <c r="AM764">
        <v>15</v>
      </c>
      <c r="AN764">
        <v>9</v>
      </c>
      <c r="AO764">
        <v>18</v>
      </c>
      <c r="AT764">
        <f t="shared" si="49"/>
        <v>671</v>
      </c>
    </row>
    <row r="765" spans="1:46" x14ac:dyDescent="0.25">
      <c r="U765">
        <v>673</v>
      </c>
      <c r="V765">
        <v>6</v>
      </c>
      <c r="W765">
        <v>8</v>
      </c>
      <c r="X765">
        <v>17</v>
      </c>
      <c r="Y765">
        <v>19</v>
      </c>
      <c r="Z765">
        <v>5</v>
      </c>
      <c r="AA765">
        <v>10</v>
      </c>
      <c r="AB765">
        <v>16</v>
      </c>
      <c r="AC765">
        <v>15</v>
      </c>
      <c r="AD765">
        <v>1</v>
      </c>
      <c r="AE765">
        <v>2</v>
      </c>
      <c r="AF765">
        <v>14</v>
      </c>
      <c r="AG765">
        <v>13</v>
      </c>
      <c r="AH765">
        <v>3</v>
      </c>
      <c r="AI765">
        <v>12</v>
      </c>
      <c r="AJ765">
        <v>4</v>
      </c>
      <c r="AK765">
        <v>7</v>
      </c>
      <c r="AL765">
        <v>20</v>
      </c>
      <c r="AM765">
        <v>9</v>
      </c>
      <c r="AN765">
        <v>11</v>
      </c>
      <c r="AO765">
        <v>18</v>
      </c>
      <c r="AT765">
        <f t="shared" si="49"/>
        <v>672</v>
      </c>
    </row>
    <row r="766" spans="1:46" x14ac:dyDescent="0.25">
      <c r="U766">
        <v>674</v>
      </c>
      <c r="V766">
        <v>7</v>
      </c>
      <c r="W766">
        <v>3</v>
      </c>
      <c r="X766">
        <v>16</v>
      </c>
      <c r="Y766">
        <v>20</v>
      </c>
      <c r="Z766">
        <v>4</v>
      </c>
      <c r="AA766">
        <v>14</v>
      </c>
      <c r="AB766">
        <v>15</v>
      </c>
      <c r="AC766">
        <v>17</v>
      </c>
      <c r="AD766">
        <v>1</v>
      </c>
      <c r="AE766">
        <v>5</v>
      </c>
      <c r="AF766">
        <v>11</v>
      </c>
      <c r="AG766">
        <v>10</v>
      </c>
      <c r="AH766">
        <v>2</v>
      </c>
      <c r="AI766">
        <v>6</v>
      </c>
      <c r="AJ766">
        <v>8</v>
      </c>
      <c r="AK766">
        <v>9</v>
      </c>
      <c r="AL766">
        <v>19</v>
      </c>
      <c r="AM766">
        <v>13</v>
      </c>
      <c r="AN766">
        <v>12</v>
      </c>
      <c r="AO766">
        <v>18</v>
      </c>
      <c r="AT766">
        <f t="shared" si="49"/>
        <v>673</v>
      </c>
    </row>
    <row r="767" spans="1:46" x14ac:dyDescent="0.25">
      <c r="U767">
        <v>675</v>
      </c>
      <c r="V767">
        <v>6</v>
      </c>
      <c r="W767">
        <v>5</v>
      </c>
      <c r="X767">
        <v>17</v>
      </c>
      <c r="Y767">
        <v>19</v>
      </c>
      <c r="Z767">
        <v>3</v>
      </c>
      <c r="AA767">
        <v>14</v>
      </c>
      <c r="AB767">
        <v>12</v>
      </c>
      <c r="AC767">
        <v>15</v>
      </c>
      <c r="AD767">
        <v>1</v>
      </c>
      <c r="AE767">
        <v>2</v>
      </c>
      <c r="AF767">
        <v>9</v>
      </c>
      <c r="AG767">
        <v>11</v>
      </c>
      <c r="AH767">
        <v>4</v>
      </c>
      <c r="AI767">
        <v>10</v>
      </c>
      <c r="AJ767">
        <v>8</v>
      </c>
      <c r="AK767">
        <v>7</v>
      </c>
      <c r="AL767">
        <v>20</v>
      </c>
      <c r="AM767">
        <v>16</v>
      </c>
      <c r="AN767">
        <v>13</v>
      </c>
      <c r="AO767">
        <v>18</v>
      </c>
      <c r="AT767">
        <f t="shared" si="49"/>
        <v>674</v>
      </c>
    </row>
    <row r="768" spans="1:46" x14ac:dyDescent="0.25">
      <c r="U768">
        <v>676</v>
      </c>
      <c r="V768">
        <v>4</v>
      </c>
      <c r="W768">
        <v>7</v>
      </c>
      <c r="X768">
        <v>16</v>
      </c>
      <c r="Y768">
        <v>19</v>
      </c>
      <c r="Z768">
        <v>5</v>
      </c>
      <c r="AA768">
        <v>12</v>
      </c>
      <c r="AB768">
        <v>13</v>
      </c>
      <c r="AC768">
        <v>17</v>
      </c>
      <c r="AD768">
        <v>1</v>
      </c>
      <c r="AE768">
        <v>3</v>
      </c>
      <c r="AF768">
        <v>9</v>
      </c>
      <c r="AG768">
        <v>10</v>
      </c>
      <c r="AH768">
        <v>2</v>
      </c>
      <c r="AI768">
        <v>11</v>
      </c>
      <c r="AJ768">
        <v>8</v>
      </c>
      <c r="AK768">
        <v>6</v>
      </c>
      <c r="AL768">
        <v>20</v>
      </c>
      <c r="AM768">
        <v>15</v>
      </c>
      <c r="AN768">
        <v>14</v>
      </c>
      <c r="AO768">
        <v>18</v>
      </c>
      <c r="AT768">
        <f t="shared" si="49"/>
        <v>675</v>
      </c>
    </row>
    <row r="769" spans="21:46" x14ac:dyDescent="0.25">
      <c r="U769">
        <v>677</v>
      </c>
      <c r="V769">
        <v>5</v>
      </c>
      <c r="W769">
        <v>7</v>
      </c>
      <c r="X769">
        <v>16</v>
      </c>
      <c r="Y769">
        <v>20</v>
      </c>
      <c r="Z769">
        <v>4</v>
      </c>
      <c r="AA769">
        <v>12</v>
      </c>
      <c r="AB769">
        <v>14</v>
      </c>
      <c r="AC769">
        <v>17</v>
      </c>
      <c r="AD769">
        <v>1</v>
      </c>
      <c r="AE769">
        <v>2</v>
      </c>
      <c r="AF769">
        <v>10</v>
      </c>
      <c r="AG769">
        <v>9</v>
      </c>
      <c r="AH769">
        <v>3</v>
      </c>
      <c r="AI769">
        <v>13</v>
      </c>
      <c r="AJ769">
        <v>6</v>
      </c>
      <c r="AK769">
        <v>8</v>
      </c>
      <c r="AL769">
        <v>19</v>
      </c>
      <c r="AM769">
        <v>15</v>
      </c>
      <c r="AN769">
        <v>11</v>
      </c>
      <c r="AO769">
        <v>18</v>
      </c>
      <c r="AT769">
        <f t="shared" si="49"/>
        <v>676</v>
      </c>
    </row>
    <row r="770" spans="21:46" x14ac:dyDescent="0.25">
      <c r="U770">
        <v>678</v>
      </c>
      <c r="V770">
        <v>6</v>
      </c>
      <c r="W770">
        <v>3</v>
      </c>
      <c r="X770">
        <v>15</v>
      </c>
      <c r="Y770">
        <v>20</v>
      </c>
      <c r="Z770">
        <v>7</v>
      </c>
      <c r="AA770">
        <v>10</v>
      </c>
      <c r="AB770">
        <v>16</v>
      </c>
      <c r="AC770">
        <v>17</v>
      </c>
      <c r="AD770">
        <v>1</v>
      </c>
      <c r="AE770">
        <v>2</v>
      </c>
      <c r="AF770">
        <v>13</v>
      </c>
      <c r="AG770">
        <v>12</v>
      </c>
      <c r="AH770">
        <v>4</v>
      </c>
      <c r="AI770">
        <v>9</v>
      </c>
      <c r="AJ770">
        <v>11</v>
      </c>
      <c r="AK770">
        <v>5</v>
      </c>
      <c r="AL770">
        <v>19</v>
      </c>
      <c r="AM770">
        <v>14</v>
      </c>
      <c r="AN770">
        <v>8</v>
      </c>
      <c r="AO770">
        <v>18</v>
      </c>
      <c r="AT770">
        <f t="shared" si="49"/>
        <v>677</v>
      </c>
    </row>
    <row r="771" spans="21:46" x14ac:dyDescent="0.25">
      <c r="U771">
        <v>679</v>
      </c>
      <c r="V771">
        <v>4</v>
      </c>
      <c r="W771">
        <v>6</v>
      </c>
      <c r="X771">
        <v>16</v>
      </c>
      <c r="Y771">
        <v>19</v>
      </c>
      <c r="Z771">
        <v>8</v>
      </c>
      <c r="AA771">
        <v>13</v>
      </c>
      <c r="AB771">
        <v>15</v>
      </c>
      <c r="AC771">
        <v>17</v>
      </c>
      <c r="AD771">
        <v>1</v>
      </c>
      <c r="AE771">
        <v>3</v>
      </c>
      <c r="AF771">
        <v>11</v>
      </c>
      <c r="AG771">
        <v>12</v>
      </c>
      <c r="AH771">
        <v>2</v>
      </c>
      <c r="AI771">
        <v>10</v>
      </c>
      <c r="AJ771">
        <v>9</v>
      </c>
      <c r="AK771">
        <v>5</v>
      </c>
      <c r="AL771">
        <v>20</v>
      </c>
      <c r="AM771">
        <v>14</v>
      </c>
      <c r="AN771">
        <v>7</v>
      </c>
      <c r="AO771">
        <v>18</v>
      </c>
      <c r="AT771">
        <f t="shared" si="49"/>
        <v>678</v>
      </c>
    </row>
    <row r="772" spans="21:46" x14ac:dyDescent="0.25">
      <c r="U772">
        <v>680</v>
      </c>
      <c r="V772">
        <v>7</v>
      </c>
      <c r="W772">
        <v>3</v>
      </c>
      <c r="X772">
        <v>16</v>
      </c>
      <c r="Y772">
        <v>20</v>
      </c>
      <c r="Z772">
        <v>4</v>
      </c>
      <c r="AA772">
        <v>12</v>
      </c>
      <c r="AB772">
        <v>10</v>
      </c>
      <c r="AC772">
        <v>18</v>
      </c>
      <c r="AD772">
        <v>1</v>
      </c>
      <c r="AE772">
        <v>5</v>
      </c>
      <c r="AF772">
        <v>15</v>
      </c>
      <c r="AG772">
        <v>13</v>
      </c>
      <c r="AH772">
        <v>2</v>
      </c>
      <c r="AI772">
        <v>9</v>
      </c>
      <c r="AJ772">
        <v>8</v>
      </c>
      <c r="AK772">
        <v>6</v>
      </c>
      <c r="AL772">
        <v>19</v>
      </c>
      <c r="AM772">
        <v>14</v>
      </c>
      <c r="AN772">
        <v>11</v>
      </c>
      <c r="AO772">
        <v>17</v>
      </c>
      <c r="AT772">
        <f t="shared" si="49"/>
        <v>679</v>
      </c>
    </row>
    <row r="773" spans="21:46" x14ac:dyDescent="0.25">
      <c r="U773">
        <v>681</v>
      </c>
      <c r="V773">
        <v>7</v>
      </c>
      <c r="W773">
        <v>4</v>
      </c>
      <c r="X773">
        <v>16</v>
      </c>
      <c r="Y773">
        <v>19</v>
      </c>
      <c r="Z773">
        <v>5</v>
      </c>
      <c r="AA773">
        <v>15</v>
      </c>
      <c r="AB773">
        <v>12</v>
      </c>
      <c r="AC773">
        <v>17</v>
      </c>
      <c r="AD773">
        <v>1</v>
      </c>
      <c r="AE773">
        <v>2</v>
      </c>
      <c r="AF773">
        <v>14</v>
      </c>
      <c r="AG773">
        <v>9</v>
      </c>
      <c r="AH773">
        <v>3</v>
      </c>
      <c r="AI773">
        <v>10</v>
      </c>
      <c r="AJ773">
        <v>6</v>
      </c>
      <c r="AK773">
        <v>8</v>
      </c>
      <c r="AL773">
        <v>20</v>
      </c>
      <c r="AM773">
        <v>13</v>
      </c>
      <c r="AN773">
        <v>11</v>
      </c>
      <c r="AO773">
        <v>18</v>
      </c>
      <c r="AT773">
        <f t="shared" si="49"/>
        <v>680</v>
      </c>
    </row>
    <row r="774" spans="21:46" x14ac:dyDescent="0.25">
      <c r="U774">
        <v>682</v>
      </c>
      <c r="V774">
        <v>4</v>
      </c>
      <c r="W774">
        <v>6</v>
      </c>
      <c r="X774">
        <v>16</v>
      </c>
      <c r="Y774">
        <v>19</v>
      </c>
      <c r="Z774">
        <v>7</v>
      </c>
      <c r="AA774">
        <v>9</v>
      </c>
      <c r="AB774">
        <v>15</v>
      </c>
      <c r="AC774">
        <v>17</v>
      </c>
      <c r="AD774">
        <v>1</v>
      </c>
      <c r="AE774">
        <v>3</v>
      </c>
      <c r="AF774">
        <v>12</v>
      </c>
      <c r="AG774">
        <v>10</v>
      </c>
      <c r="AH774">
        <v>2</v>
      </c>
      <c r="AI774">
        <v>11</v>
      </c>
      <c r="AJ774">
        <v>5</v>
      </c>
      <c r="AK774">
        <v>8</v>
      </c>
      <c r="AL774">
        <v>20</v>
      </c>
      <c r="AM774">
        <v>14</v>
      </c>
      <c r="AN774">
        <v>13</v>
      </c>
      <c r="AO774">
        <v>18</v>
      </c>
      <c r="AT774">
        <f t="shared" si="49"/>
        <v>681</v>
      </c>
    </row>
    <row r="775" spans="21:46" x14ac:dyDescent="0.25">
      <c r="U775">
        <v>683</v>
      </c>
      <c r="V775">
        <v>8</v>
      </c>
      <c r="W775">
        <v>7</v>
      </c>
      <c r="X775">
        <v>18</v>
      </c>
      <c r="Y775">
        <v>19</v>
      </c>
      <c r="Z775">
        <v>4</v>
      </c>
      <c r="AA775">
        <v>10</v>
      </c>
      <c r="AB775">
        <v>13</v>
      </c>
      <c r="AC775">
        <v>16</v>
      </c>
      <c r="AD775">
        <v>1</v>
      </c>
      <c r="AE775">
        <v>2</v>
      </c>
      <c r="AF775">
        <v>15</v>
      </c>
      <c r="AG775">
        <v>9</v>
      </c>
      <c r="AH775">
        <v>3</v>
      </c>
      <c r="AI775">
        <v>11</v>
      </c>
      <c r="AJ775">
        <v>6</v>
      </c>
      <c r="AK775">
        <v>5</v>
      </c>
      <c r="AL775">
        <v>20</v>
      </c>
      <c r="AM775">
        <v>12</v>
      </c>
      <c r="AN775">
        <v>14</v>
      </c>
      <c r="AO775">
        <v>17</v>
      </c>
      <c r="AT775">
        <f t="shared" si="49"/>
        <v>682</v>
      </c>
    </row>
    <row r="776" spans="21:46" x14ac:dyDescent="0.25">
      <c r="U776">
        <v>684</v>
      </c>
      <c r="V776">
        <v>8</v>
      </c>
      <c r="W776">
        <v>3</v>
      </c>
      <c r="X776">
        <v>16</v>
      </c>
      <c r="Y776">
        <v>20</v>
      </c>
      <c r="Z776">
        <v>9</v>
      </c>
      <c r="AA776">
        <v>15</v>
      </c>
      <c r="AB776">
        <v>13</v>
      </c>
      <c r="AC776">
        <v>17</v>
      </c>
      <c r="AD776">
        <v>1</v>
      </c>
      <c r="AE776">
        <v>2</v>
      </c>
      <c r="AF776">
        <v>11</v>
      </c>
      <c r="AG776">
        <v>14</v>
      </c>
      <c r="AH776">
        <v>4</v>
      </c>
      <c r="AI776">
        <v>7</v>
      </c>
      <c r="AJ776">
        <v>5</v>
      </c>
      <c r="AK776">
        <v>6</v>
      </c>
      <c r="AL776">
        <v>18</v>
      </c>
      <c r="AM776">
        <v>12</v>
      </c>
      <c r="AN776">
        <v>10</v>
      </c>
      <c r="AO776">
        <v>19</v>
      </c>
      <c r="AT776">
        <f t="shared" si="49"/>
        <v>683</v>
      </c>
    </row>
    <row r="777" spans="21:46" x14ac:dyDescent="0.25">
      <c r="U777">
        <v>685</v>
      </c>
      <c r="V777">
        <v>8</v>
      </c>
      <c r="W777">
        <v>5</v>
      </c>
      <c r="X777">
        <v>17</v>
      </c>
      <c r="Y777">
        <v>20</v>
      </c>
      <c r="Z777">
        <v>3</v>
      </c>
      <c r="AA777">
        <v>14</v>
      </c>
      <c r="AB777">
        <v>15</v>
      </c>
      <c r="AC777">
        <v>16</v>
      </c>
      <c r="AD777">
        <v>1</v>
      </c>
      <c r="AE777">
        <v>7</v>
      </c>
      <c r="AF777">
        <v>11</v>
      </c>
      <c r="AG777">
        <v>10</v>
      </c>
      <c r="AH777">
        <v>2</v>
      </c>
      <c r="AI777">
        <v>6</v>
      </c>
      <c r="AJ777">
        <v>4</v>
      </c>
      <c r="AK777">
        <v>9</v>
      </c>
      <c r="AL777">
        <v>19</v>
      </c>
      <c r="AM777">
        <v>13</v>
      </c>
      <c r="AN777">
        <v>12</v>
      </c>
      <c r="AO777">
        <v>18</v>
      </c>
      <c r="AT777">
        <f t="shared" si="49"/>
        <v>684</v>
      </c>
    </row>
    <row r="778" spans="21:46" x14ac:dyDescent="0.25">
      <c r="U778">
        <v>686</v>
      </c>
      <c r="V778">
        <v>7</v>
      </c>
      <c r="W778">
        <v>5</v>
      </c>
      <c r="X778">
        <v>16</v>
      </c>
      <c r="Y778">
        <v>18</v>
      </c>
      <c r="Z778">
        <v>3</v>
      </c>
      <c r="AA778">
        <v>13</v>
      </c>
      <c r="AB778">
        <v>12</v>
      </c>
      <c r="AC778">
        <v>17</v>
      </c>
      <c r="AD778">
        <v>1</v>
      </c>
      <c r="AE778">
        <v>2</v>
      </c>
      <c r="AF778">
        <v>15</v>
      </c>
      <c r="AG778">
        <v>10</v>
      </c>
      <c r="AH778">
        <v>4</v>
      </c>
      <c r="AI778">
        <v>9</v>
      </c>
      <c r="AJ778">
        <v>11</v>
      </c>
      <c r="AK778">
        <v>6</v>
      </c>
      <c r="AL778">
        <v>20</v>
      </c>
      <c r="AM778">
        <v>14</v>
      </c>
      <c r="AN778">
        <v>8</v>
      </c>
      <c r="AO778">
        <v>19</v>
      </c>
      <c r="AT778">
        <f t="shared" si="49"/>
        <v>685</v>
      </c>
    </row>
    <row r="779" spans="21:46" x14ac:dyDescent="0.25">
      <c r="U779">
        <v>687</v>
      </c>
      <c r="V779">
        <v>7</v>
      </c>
      <c r="W779">
        <v>4</v>
      </c>
      <c r="X779">
        <v>17</v>
      </c>
      <c r="Y779">
        <v>19</v>
      </c>
      <c r="Z779">
        <v>8</v>
      </c>
      <c r="AA779">
        <v>13</v>
      </c>
      <c r="AB779">
        <v>12</v>
      </c>
      <c r="AC779">
        <v>16</v>
      </c>
      <c r="AD779">
        <v>1</v>
      </c>
      <c r="AE779">
        <v>3</v>
      </c>
      <c r="AF779">
        <v>14</v>
      </c>
      <c r="AG779">
        <v>9</v>
      </c>
      <c r="AH779">
        <v>2</v>
      </c>
      <c r="AI779">
        <v>11</v>
      </c>
      <c r="AJ779">
        <v>6</v>
      </c>
      <c r="AK779">
        <v>5</v>
      </c>
      <c r="AL779">
        <v>20</v>
      </c>
      <c r="AM779">
        <v>15</v>
      </c>
      <c r="AN779">
        <v>10</v>
      </c>
      <c r="AO779">
        <v>18</v>
      </c>
      <c r="AT779">
        <f t="shared" si="49"/>
        <v>686</v>
      </c>
    </row>
    <row r="780" spans="21:46" x14ac:dyDescent="0.25">
      <c r="U780">
        <v>688</v>
      </c>
      <c r="V780">
        <v>10</v>
      </c>
      <c r="W780">
        <v>4</v>
      </c>
      <c r="X780">
        <v>15</v>
      </c>
      <c r="Y780">
        <v>20</v>
      </c>
      <c r="Z780">
        <v>9</v>
      </c>
      <c r="AA780">
        <v>11</v>
      </c>
      <c r="AB780">
        <v>16</v>
      </c>
      <c r="AC780">
        <v>17</v>
      </c>
      <c r="AD780">
        <v>1</v>
      </c>
      <c r="AE780">
        <v>2</v>
      </c>
      <c r="AF780">
        <v>13</v>
      </c>
      <c r="AG780">
        <v>7</v>
      </c>
      <c r="AH780">
        <v>3</v>
      </c>
      <c r="AI780">
        <v>5</v>
      </c>
      <c r="AJ780">
        <v>6</v>
      </c>
      <c r="AK780">
        <v>8</v>
      </c>
      <c r="AL780">
        <v>18</v>
      </c>
      <c r="AM780">
        <v>14</v>
      </c>
      <c r="AN780">
        <v>12</v>
      </c>
      <c r="AO780">
        <v>19</v>
      </c>
      <c r="AT780">
        <f t="shared" si="49"/>
        <v>687</v>
      </c>
    </row>
    <row r="781" spans="21:46" x14ac:dyDescent="0.25">
      <c r="U781">
        <v>689</v>
      </c>
      <c r="V781">
        <v>6</v>
      </c>
      <c r="W781">
        <v>5</v>
      </c>
      <c r="X781">
        <v>15</v>
      </c>
      <c r="Y781">
        <v>20</v>
      </c>
      <c r="Z781">
        <v>4</v>
      </c>
      <c r="AA781">
        <v>11</v>
      </c>
      <c r="AB781">
        <v>16</v>
      </c>
      <c r="AC781">
        <v>17</v>
      </c>
      <c r="AD781">
        <v>1</v>
      </c>
      <c r="AE781">
        <v>2</v>
      </c>
      <c r="AF781">
        <v>14</v>
      </c>
      <c r="AG781">
        <v>12</v>
      </c>
      <c r="AH781">
        <v>3</v>
      </c>
      <c r="AI781">
        <v>10</v>
      </c>
      <c r="AJ781">
        <v>9</v>
      </c>
      <c r="AK781">
        <v>7</v>
      </c>
      <c r="AL781">
        <v>19</v>
      </c>
      <c r="AM781">
        <v>13</v>
      </c>
      <c r="AN781">
        <v>8</v>
      </c>
      <c r="AO781">
        <v>18</v>
      </c>
      <c r="AT781">
        <f t="shared" si="49"/>
        <v>688</v>
      </c>
    </row>
    <row r="782" spans="21:46" x14ac:dyDescent="0.25">
      <c r="U782">
        <v>690</v>
      </c>
      <c r="V782">
        <v>8</v>
      </c>
      <c r="W782">
        <v>6</v>
      </c>
      <c r="X782">
        <v>16</v>
      </c>
      <c r="Y782">
        <v>20</v>
      </c>
      <c r="Z782">
        <v>5</v>
      </c>
      <c r="AA782">
        <v>15</v>
      </c>
      <c r="AB782">
        <v>17</v>
      </c>
      <c r="AC782">
        <v>14</v>
      </c>
      <c r="AD782">
        <v>1</v>
      </c>
      <c r="AE782">
        <v>3</v>
      </c>
      <c r="AF782">
        <v>12</v>
      </c>
      <c r="AG782">
        <v>9</v>
      </c>
      <c r="AH782">
        <v>2</v>
      </c>
      <c r="AI782">
        <v>11</v>
      </c>
      <c r="AJ782">
        <v>7</v>
      </c>
      <c r="AK782">
        <v>4</v>
      </c>
      <c r="AL782">
        <v>19</v>
      </c>
      <c r="AM782">
        <v>13</v>
      </c>
      <c r="AN782">
        <v>10</v>
      </c>
      <c r="AO782">
        <v>18</v>
      </c>
      <c r="AT782">
        <f t="shared" si="49"/>
        <v>689</v>
      </c>
    </row>
    <row r="783" spans="21:46" x14ac:dyDescent="0.25">
      <c r="U783">
        <v>691</v>
      </c>
      <c r="V783">
        <v>6</v>
      </c>
      <c r="W783">
        <v>4</v>
      </c>
      <c r="X783">
        <v>16</v>
      </c>
      <c r="Y783">
        <v>20</v>
      </c>
      <c r="Z783">
        <v>5</v>
      </c>
      <c r="AA783">
        <v>10</v>
      </c>
      <c r="AB783">
        <v>15</v>
      </c>
      <c r="AC783">
        <v>17</v>
      </c>
      <c r="AD783">
        <v>1</v>
      </c>
      <c r="AE783">
        <v>3</v>
      </c>
      <c r="AF783">
        <v>9</v>
      </c>
      <c r="AG783">
        <v>11</v>
      </c>
      <c r="AH783">
        <v>2</v>
      </c>
      <c r="AI783">
        <v>12</v>
      </c>
      <c r="AJ783">
        <v>8</v>
      </c>
      <c r="AK783">
        <v>7</v>
      </c>
      <c r="AL783">
        <v>19</v>
      </c>
      <c r="AM783">
        <v>13</v>
      </c>
      <c r="AN783">
        <v>14</v>
      </c>
      <c r="AO783">
        <v>18</v>
      </c>
      <c r="AT783">
        <f t="shared" si="49"/>
        <v>690</v>
      </c>
    </row>
    <row r="784" spans="21:46" x14ac:dyDescent="0.25">
      <c r="U784">
        <v>692</v>
      </c>
      <c r="V784">
        <v>7</v>
      </c>
      <c r="W784">
        <v>8</v>
      </c>
      <c r="X784">
        <v>16</v>
      </c>
      <c r="Y784">
        <v>20</v>
      </c>
      <c r="Z784">
        <v>5</v>
      </c>
      <c r="AA784">
        <v>15</v>
      </c>
      <c r="AB784">
        <v>13</v>
      </c>
      <c r="AC784">
        <v>17</v>
      </c>
      <c r="AD784">
        <v>1</v>
      </c>
      <c r="AE784">
        <v>3</v>
      </c>
      <c r="AF784">
        <v>14</v>
      </c>
      <c r="AG784">
        <v>12</v>
      </c>
      <c r="AH784">
        <v>2</v>
      </c>
      <c r="AI784">
        <v>11</v>
      </c>
      <c r="AJ784">
        <v>4</v>
      </c>
      <c r="AK784">
        <v>6</v>
      </c>
      <c r="AL784">
        <v>19</v>
      </c>
      <c r="AM784">
        <v>9</v>
      </c>
      <c r="AN784">
        <v>10</v>
      </c>
      <c r="AO784">
        <v>18</v>
      </c>
      <c r="AT784">
        <f t="shared" si="49"/>
        <v>691</v>
      </c>
    </row>
    <row r="785" spans="21:46" x14ac:dyDescent="0.25">
      <c r="U785">
        <v>693</v>
      </c>
      <c r="V785">
        <v>5</v>
      </c>
      <c r="W785">
        <v>6</v>
      </c>
      <c r="X785">
        <v>18</v>
      </c>
      <c r="Y785">
        <v>20</v>
      </c>
      <c r="Z785">
        <v>7</v>
      </c>
      <c r="AA785">
        <v>10</v>
      </c>
      <c r="AB785">
        <v>13</v>
      </c>
      <c r="AC785">
        <v>16</v>
      </c>
      <c r="AD785">
        <v>1</v>
      </c>
      <c r="AE785">
        <v>2</v>
      </c>
      <c r="AF785">
        <v>15</v>
      </c>
      <c r="AG785">
        <v>14</v>
      </c>
      <c r="AH785">
        <v>3</v>
      </c>
      <c r="AI785">
        <v>9</v>
      </c>
      <c r="AJ785">
        <v>8</v>
      </c>
      <c r="AK785">
        <v>4</v>
      </c>
      <c r="AL785">
        <v>19</v>
      </c>
      <c r="AM785">
        <v>12</v>
      </c>
      <c r="AN785">
        <v>11</v>
      </c>
      <c r="AO785">
        <v>17</v>
      </c>
      <c r="AT785">
        <f t="shared" si="49"/>
        <v>692</v>
      </c>
    </row>
    <row r="786" spans="21:46" x14ac:dyDescent="0.25">
      <c r="U786">
        <v>694</v>
      </c>
      <c r="V786">
        <v>6</v>
      </c>
      <c r="W786">
        <v>3</v>
      </c>
      <c r="X786">
        <v>17</v>
      </c>
      <c r="Y786">
        <v>19</v>
      </c>
      <c r="Z786">
        <v>7</v>
      </c>
      <c r="AA786">
        <v>10</v>
      </c>
      <c r="AB786">
        <v>12</v>
      </c>
      <c r="AC786">
        <v>16</v>
      </c>
      <c r="AD786">
        <v>1</v>
      </c>
      <c r="AE786">
        <v>2</v>
      </c>
      <c r="AF786">
        <v>14</v>
      </c>
      <c r="AG786">
        <v>11</v>
      </c>
      <c r="AH786">
        <v>4</v>
      </c>
      <c r="AI786">
        <v>9</v>
      </c>
      <c r="AJ786">
        <v>5</v>
      </c>
      <c r="AK786">
        <v>8</v>
      </c>
      <c r="AL786">
        <v>20</v>
      </c>
      <c r="AM786">
        <v>15</v>
      </c>
      <c r="AN786">
        <v>13</v>
      </c>
      <c r="AO786">
        <v>18</v>
      </c>
      <c r="AT786">
        <f t="shared" si="49"/>
        <v>693</v>
      </c>
    </row>
    <row r="787" spans="21:46" x14ac:dyDescent="0.25">
      <c r="U787">
        <v>695</v>
      </c>
      <c r="V787">
        <v>8</v>
      </c>
      <c r="W787">
        <v>5</v>
      </c>
      <c r="X787">
        <v>17</v>
      </c>
      <c r="Y787">
        <v>20</v>
      </c>
      <c r="Z787">
        <v>4</v>
      </c>
      <c r="AA787">
        <v>11</v>
      </c>
      <c r="AB787">
        <v>12</v>
      </c>
      <c r="AC787">
        <v>16</v>
      </c>
      <c r="AD787">
        <v>1</v>
      </c>
      <c r="AE787">
        <v>2</v>
      </c>
      <c r="AF787">
        <v>9</v>
      </c>
      <c r="AG787">
        <v>10</v>
      </c>
      <c r="AH787">
        <v>3</v>
      </c>
      <c r="AI787">
        <v>13</v>
      </c>
      <c r="AJ787">
        <v>7</v>
      </c>
      <c r="AK787">
        <v>6</v>
      </c>
      <c r="AL787">
        <v>18</v>
      </c>
      <c r="AM787">
        <v>14</v>
      </c>
      <c r="AN787">
        <v>15</v>
      </c>
      <c r="AO787">
        <v>19</v>
      </c>
      <c r="AT787">
        <f t="shared" si="49"/>
        <v>694</v>
      </c>
    </row>
    <row r="788" spans="21:46" x14ac:dyDescent="0.25">
      <c r="U788">
        <v>696</v>
      </c>
      <c r="V788">
        <v>6</v>
      </c>
      <c r="W788">
        <v>7</v>
      </c>
      <c r="X788">
        <v>16</v>
      </c>
      <c r="Y788">
        <v>20</v>
      </c>
      <c r="Z788">
        <v>4</v>
      </c>
      <c r="AA788">
        <v>9</v>
      </c>
      <c r="AB788">
        <v>14</v>
      </c>
      <c r="AC788">
        <v>18</v>
      </c>
      <c r="AD788">
        <v>1</v>
      </c>
      <c r="AE788">
        <v>3</v>
      </c>
      <c r="AF788">
        <v>10</v>
      </c>
      <c r="AG788">
        <v>13</v>
      </c>
      <c r="AH788">
        <v>2</v>
      </c>
      <c r="AI788">
        <v>11</v>
      </c>
      <c r="AJ788">
        <v>8</v>
      </c>
      <c r="AK788">
        <v>5</v>
      </c>
      <c r="AL788">
        <v>19</v>
      </c>
      <c r="AM788">
        <v>15</v>
      </c>
      <c r="AN788">
        <v>12</v>
      </c>
      <c r="AO788">
        <v>17</v>
      </c>
      <c r="AT788">
        <f t="shared" si="49"/>
        <v>695</v>
      </c>
    </row>
    <row r="789" spans="21:46" x14ac:dyDescent="0.25">
      <c r="U789">
        <v>697</v>
      </c>
      <c r="V789">
        <v>6</v>
      </c>
      <c r="W789">
        <v>7</v>
      </c>
      <c r="X789">
        <v>14</v>
      </c>
      <c r="Y789">
        <v>20</v>
      </c>
      <c r="Z789">
        <v>4</v>
      </c>
      <c r="AA789">
        <v>15</v>
      </c>
      <c r="AB789">
        <v>16</v>
      </c>
      <c r="AC789">
        <v>17</v>
      </c>
      <c r="AD789">
        <v>1</v>
      </c>
      <c r="AE789">
        <v>3</v>
      </c>
      <c r="AF789">
        <v>12</v>
      </c>
      <c r="AG789">
        <v>13</v>
      </c>
      <c r="AH789">
        <v>2</v>
      </c>
      <c r="AI789">
        <v>8</v>
      </c>
      <c r="AJ789">
        <v>9</v>
      </c>
      <c r="AK789">
        <v>5</v>
      </c>
      <c r="AL789">
        <v>19</v>
      </c>
      <c r="AM789">
        <v>11</v>
      </c>
      <c r="AN789">
        <v>10</v>
      </c>
      <c r="AO789">
        <v>18</v>
      </c>
      <c r="AT789">
        <f t="shared" si="49"/>
        <v>696</v>
      </c>
    </row>
    <row r="790" spans="21:46" x14ac:dyDescent="0.25">
      <c r="U790">
        <v>698</v>
      </c>
      <c r="V790">
        <v>6</v>
      </c>
      <c r="W790">
        <v>4</v>
      </c>
      <c r="X790">
        <v>17</v>
      </c>
      <c r="Y790">
        <v>18</v>
      </c>
      <c r="Z790">
        <v>5</v>
      </c>
      <c r="AA790">
        <v>9</v>
      </c>
      <c r="AB790">
        <v>10</v>
      </c>
      <c r="AC790">
        <v>15</v>
      </c>
      <c r="AD790">
        <v>1</v>
      </c>
      <c r="AE790">
        <v>2</v>
      </c>
      <c r="AF790">
        <v>12</v>
      </c>
      <c r="AG790">
        <v>11</v>
      </c>
      <c r="AH790">
        <v>3</v>
      </c>
      <c r="AI790">
        <v>13</v>
      </c>
      <c r="AJ790">
        <v>8</v>
      </c>
      <c r="AK790">
        <v>7</v>
      </c>
      <c r="AL790">
        <v>20</v>
      </c>
      <c r="AM790">
        <v>16</v>
      </c>
      <c r="AN790">
        <v>14</v>
      </c>
      <c r="AO790">
        <v>19</v>
      </c>
      <c r="AT790">
        <f t="shared" si="49"/>
        <v>697</v>
      </c>
    </row>
    <row r="791" spans="21:46" x14ac:dyDescent="0.25">
      <c r="U791">
        <v>699</v>
      </c>
      <c r="V791">
        <v>7</v>
      </c>
      <c r="W791">
        <v>11</v>
      </c>
      <c r="X791">
        <v>16</v>
      </c>
      <c r="Y791">
        <v>19</v>
      </c>
      <c r="Z791">
        <v>4</v>
      </c>
      <c r="AA791">
        <v>13</v>
      </c>
      <c r="AB791">
        <v>14</v>
      </c>
      <c r="AC791">
        <v>15</v>
      </c>
      <c r="AD791">
        <v>1</v>
      </c>
      <c r="AE791">
        <v>2</v>
      </c>
      <c r="AF791">
        <v>12</v>
      </c>
      <c r="AG791">
        <v>9</v>
      </c>
      <c r="AH791">
        <v>5</v>
      </c>
      <c r="AI791">
        <v>6</v>
      </c>
      <c r="AJ791">
        <v>8</v>
      </c>
      <c r="AK791">
        <v>3</v>
      </c>
      <c r="AL791">
        <v>17</v>
      </c>
      <c r="AM791">
        <v>18</v>
      </c>
      <c r="AN791">
        <v>10</v>
      </c>
      <c r="AO791">
        <v>20</v>
      </c>
      <c r="AT791">
        <f t="shared" si="49"/>
        <v>698</v>
      </c>
    </row>
    <row r="792" spans="21:46" x14ac:dyDescent="0.25">
      <c r="U792">
        <v>700</v>
      </c>
      <c r="V792">
        <v>7</v>
      </c>
      <c r="W792">
        <v>3</v>
      </c>
      <c r="X792">
        <v>18</v>
      </c>
      <c r="Y792">
        <v>20</v>
      </c>
      <c r="Z792">
        <v>6</v>
      </c>
      <c r="AA792">
        <v>12</v>
      </c>
      <c r="AB792">
        <v>14</v>
      </c>
      <c r="AC792">
        <v>15</v>
      </c>
      <c r="AD792">
        <v>1</v>
      </c>
      <c r="AE792">
        <v>2</v>
      </c>
      <c r="AF792">
        <v>13</v>
      </c>
      <c r="AG792">
        <v>9</v>
      </c>
      <c r="AH792">
        <v>4</v>
      </c>
      <c r="AI792">
        <v>10</v>
      </c>
      <c r="AJ792">
        <v>8</v>
      </c>
      <c r="AK792">
        <v>5</v>
      </c>
      <c r="AL792">
        <v>19</v>
      </c>
      <c r="AM792">
        <v>16</v>
      </c>
      <c r="AN792">
        <v>11</v>
      </c>
      <c r="AO792">
        <v>17</v>
      </c>
      <c r="AT792">
        <f t="shared" si="49"/>
        <v>699</v>
      </c>
    </row>
    <row r="793" spans="21:46" x14ac:dyDescent="0.25">
      <c r="U793">
        <v>701</v>
      </c>
      <c r="V793">
        <v>7</v>
      </c>
      <c r="W793">
        <v>5</v>
      </c>
      <c r="X793">
        <v>15</v>
      </c>
      <c r="Y793">
        <v>19</v>
      </c>
      <c r="Z793">
        <v>6</v>
      </c>
      <c r="AA793">
        <v>9</v>
      </c>
      <c r="AB793">
        <v>18</v>
      </c>
      <c r="AC793">
        <v>17</v>
      </c>
      <c r="AD793">
        <v>1</v>
      </c>
      <c r="AE793">
        <v>2</v>
      </c>
      <c r="AF793">
        <v>12</v>
      </c>
      <c r="AG793">
        <v>11</v>
      </c>
      <c r="AH793">
        <v>4</v>
      </c>
      <c r="AI793">
        <v>14</v>
      </c>
      <c r="AJ793">
        <v>8</v>
      </c>
      <c r="AK793">
        <v>3</v>
      </c>
      <c r="AL793">
        <v>20</v>
      </c>
      <c r="AM793">
        <v>13</v>
      </c>
      <c r="AN793">
        <v>10</v>
      </c>
      <c r="AO793">
        <v>16</v>
      </c>
      <c r="AT793">
        <f t="shared" si="49"/>
        <v>700</v>
      </c>
    </row>
    <row r="794" spans="21:46" x14ac:dyDescent="0.25">
      <c r="U794">
        <v>702</v>
      </c>
      <c r="V794">
        <v>8</v>
      </c>
      <c r="W794">
        <v>7</v>
      </c>
      <c r="X794">
        <v>15</v>
      </c>
      <c r="Y794">
        <v>20</v>
      </c>
      <c r="Z794">
        <v>4</v>
      </c>
      <c r="AA794">
        <v>13</v>
      </c>
      <c r="AB794">
        <v>10</v>
      </c>
      <c r="AC794">
        <v>16</v>
      </c>
      <c r="AD794">
        <v>1</v>
      </c>
      <c r="AE794">
        <v>2</v>
      </c>
      <c r="AF794">
        <v>17</v>
      </c>
      <c r="AG794">
        <v>11</v>
      </c>
      <c r="AH794">
        <v>3</v>
      </c>
      <c r="AI794">
        <v>9</v>
      </c>
      <c r="AJ794">
        <v>6</v>
      </c>
      <c r="AK794">
        <v>5</v>
      </c>
      <c r="AL794">
        <v>19</v>
      </c>
      <c r="AM794">
        <v>14</v>
      </c>
      <c r="AN794">
        <v>12</v>
      </c>
      <c r="AO794">
        <v>18</v>
      </c>
      <c r="AT794">
        <f t="shared" si="49"/>
        <v>701</v>
      </c>
    </row>
    <row r="795" spans="21:46" x14ac:dyDescent="0.25">
      <c r="U795">
        <v>703</v>
      </c>
      <c r="V795">
        <v>9</v>
      </c>
      <c r="W795">
        <v>4</v>
      </c>
      <c r="X795">
        <v>18</v>
      </c>
      <c r="Y795">
        <v>19</v>
      </c>
      <c r="Z795">
        <v>7</v>
      </c>
      <c r="AA795">
        <v>15</v>
      </c>
      <c r="AB795">
        <v>14</v>
      </c>
      <c r="AC795">
        <v>16</v>
      </c>
      <c r="AD795">
        <v>1</v>
      </c>
      <c r="AE795">
        <v>3</v>
      </c>
      <c r="AF795">
        <v>11</v>
      </c>
      <c r="AG795">
        <v>5</v>
      </c>
      <c r="AH795">
        <v>2</v>
      </c>
      <c r="AI795">
        <v>10</v>
      </c>
      <c r="AJ795">
        <v>6</v>
      </c>
      <c r="AK795">
        <v>8</v>
      </c>
      <c r="AL795">
        <v>20</v>
      </c>
      <c r="AM795">
        <v>13</v>
      </c>
      <c r="AN795">
        <v>12</v>
      </c>
      <c r="AO795">
        <v>17</v>
      </c>
      <c r="AT795">
        <f t="shared" si="49"/>
        <v>702</v>
      </c>
    </row>
    <row r="796" spans="21:46" x14ac:dyDescent="0.25">
      <c r="U796">
        <v>704</v>
      </c>
      <c r="V796">
        <v>6</v>
      </c>
      <c r="W796">
        <v>5</v>
      </c>
      <c r="X796">
        <v>18</v>
      </c>
      <c r="Y796">
        <v>20</v>
      </c>
      <c r="Z796">
        <v>7</v>
      </c>
      <c r="AA796">
        <v>13</v>
      </c>
      <c r="AB796">
        <v>14</v>
      </c>
      <c r="AC796">
        <v>17</v>
      </c>
      <c r="AD796">
        <v>1</v>
      </c>
      <c r="AE796">
        <v>2</v>
      </c>
      <c r="AF796">
        <v>10</v>
      </c>
      <c r="AG796">
        <v>11</v>
      </c>
      <c r="AH796">
        <v>3</v>
      </c>
      <c r="AI796">
        <v>12</v>
      </c>
      <c r="AJ796">
        <v>4</v>
      </c>
      <c r="AK796">
        <v>9</v>
      </c>
      <c r="AL796">
        <v>19</v>
      </c>
      <c r="AM796">
        <v>15</v>
      </c>
      <c r="AN796">
        <v>8</v>
      </c>
      <c r="AO796">
        <v>16</v>
      </c>
      <c r="AT796">
        <f t="shared" si="49"/>
        <v>703</v>
      </c>
    </row>
    <row r="797" spans="21:46" x14ac:dyDescent="0.25">
      <c r="U797">
        <v>705</v>
      </c>
      <c r="V797">
        <v>4</v>
      </c>
      <c r="W797">
        <v>6</v>
      </c>
      <c r="X797">
        <v>15</v>
      </c>
      <c r="Y797">
        <v>20</v>
      </c>
      <c r="Z797">
        <v>5</v>
      </c>
      <c r="AA797">
        <v>14</v>
      </c>
      <c r="AB797">
        <v>16</v>
      </c>
      <c r="AC797">
        <v>17</v>
      </c>
      <c r="AD797">
        <v>1</v>
      </c>
      <c r="AE797">
        <v>3</v>
      </c>
      <c r="AF797">
        <v>12</v>
      </c>
      <c r="AG797">
        <v>9</v>
      </c>
      <c r="AH797">
        <v>2</v>
      </c>
      <c r="AI797">
        <v>11</v>
      </c>
      <c r="AJ797">
        <v>7</v>
      </c>
      <c r="AK797">
        <v>8</v>
      </c>
      <c r="AL797">
        <v>19</v>
      </c>
      <c r="AM797">
        <v>13</v>
      </c>
      <c r="AN797">
        <v>10</v>
      </c>
      <c r="AO797">
        <v>18</v>
      </c>
      <c r="AT797">
        <f t="shared" si="49"/>
        <v>704</v>
      </c>
    </row>
    <row r="798" spans="21:46" x14ac:dyDescent="0.25">
      <c r="U798">
        <v>706</v>
      </c>
      <c r="V798">
        <v>10</v>
      </c>
      <c r="W798">
        <v>4</v>
      </c>
      <c r="X798">
        <v>17</v>
      </c>
      <c r="Y798">
        <v>20</v>
      </c>
      <c r="Z798">
        <v>5</v>
      </c>
      <c r="AA798">
        <v>15</v>
      </c>
      <c r="AB798">
        <v>12</v>
      </c>
      <c r="AC798">
        <v>16</v>
      </c>
      <c r="AD798">
        <v>1</v>
      </c>
      <c r="AE798">
        <v>2</v>
      </c>
      <c r="AF798">
        <v>13</v>
      </c>
      <c r="AG798">
        <v>9</v>
      </c>
      <c r="AH798">
        <v>3</v>
      </c>
      <c r="AI798">
        <v>8</v>
      </c>
      <c r="AJ798">
        <v>6</v>
      </c>
      <c r="AK798">
        <v>11</v>
      </c>
      <c r="AL798">
        <v>18</v>
      </c>
      <c r="AM798">
        <v>14</v>
      </c>
      <c r="AN798">
        <v>7</v>
      </c>
      <c r="AO798">
        <v>19</v>
      </c>
      <c r="AT798">
        <f t="shared" ref="AT798:AT861" si="50">U797</f>
        <v>705</v>
      </c>
    </row>
    <row r="799" spans="21:46" x14ac:dyDescent="0.25">
      <c r="U799">
        <v>707</v>
      </c>
      <c r="V799">
        <v>5</v>
      </c>
      <c r="W799">
        <v>4</v>
      </c>
      <c r="X799">
        <v>16</v>
      </c>
      <c r="Y799">
        <v>20</v>
      </c>
      <c r="Z799">
        <v>6</v>
      </c>
      <c r="AA799">
        <v>11</v>
      </c>
      <c r="AB799">
        <v>14</v>
      </c>
      <c r="AC799">
        <v>17</v>
      </c>
      <c r="AD799">
        <v>1</v>
      </c>
      <c r="AE799">
        <v>2</v>
      </c>
      <c r="AF799">
        <v>12</v>
      </c>
      <c r="AG799">
        <v>8</v>
      </c>
      <c r="AH799">
        <v>3</v>
      </c>
      <c r="AI799">
        <v>13</v>
      </c>
      <c r="AJ799">
        <v>7</v>
      </c>
      <c r="AK799">
        <v>10</v>
      </c>
      <c r="AL799">
        <v>18</v>
      </c>
      <c r="AM799">
        <v>15</v>
      </c>
      <c r="AN799">
        <v>9</v>
      </c>
      <c r="AO799">
        <v>19</v>
      </c>
      <c r="AT799">
        <f t="shared" si="50"/>
        <v>706</v>
      </c>
    </row>
    <row r="800" spans="21:46" x14ac:dyDescent="0.25">
      <c r="U800">
        <v>708</v>
      </c>
      <c r="V800">
        <v>8</v>
      </c>
      <c r="W800">
        <v>4</v>
      </c>
      <c r="X800">
        <v>16</v>
      </c>
      <c r="Y800">
        <v>19</v>
      </c>
      <c r="Z800">
        <v>3</v>
      </c>
      <c r="AA800">
        <v>14</v>
      </c>
      <c r="AB800">
        <v>13</v>
      </c>
      <c r="AC800">
        <v>17</v>
      </c>
      <c r="AD800">
        <v>1</v>
      </c>
      <c r="AE800">
        <v>2</v>
      </c>
      <c r="AF800">
        <v>15</v>
      </c>
      <c r="AG800">
        <v>10</v>
      </c>
      <c r="AH800">
        <v>5</v>
      </c>
      <c r="AI800">
        <v>9</v>
      </c>
      <c r="AJ800">
        <v>6</v>
      </c>
      <c r="AK800">
        <v>7</v>
      </c>
      <c r="AL800">
        <v>20</v>
      </c>
      <c r="AM800">
        <v>12</v>
      </c>
      <c r="AN800">
        <v>11</v>
      </c>
      <c r="AO800">
        <v>18</v>
      </c>
      <c r="AT800">
        <f t="shared" si="50"/>
        <v>707</v>
      </c>
    </row>
    <row r="801" spans="21:46" x14ac:dyDescent="0.25">
      <c r="U801">
        <v>709</v>
      </c>
      <c r="V801">
        <v>7</v>
      </c>
      <c r="W801">
        <v>5</v>
      </c>
      <c r="X801">
        <v>17</v>
      </c>
      <c r="Y801">
        <v>19</v>
      </c>
      <c r="Z801">
        <v>4</v>
      </c>
      <c r="AA801">
        <v>14</v>
      </c>
      <c r="AB801">
        <v>15</v>
      </c>
      <c r="AC801">
        <v>16</v>
      </c>
      <c r="AD801">
        <v>1</v>
      </c>
      <c r="AE801">
        <v>3</v>
      </c>
      <c r="AF801">
        <v>9</v>
      </c>
      <c r="AG801">
        <v>10</v>
      </c>
      <c r="AH801">
        <v>2</v>
      </c>
      <c r="AI801">
        <v>12</v>
      </c>
      <c r="AJ801">
        <v>6</v>
      </c>
      <c r="AK801">
        <v>8</v>
      </c>
      <c r="AL801">
        <v>20</v>
      </c>
      <c r="AM801">
        <v>13</v>
      </c>
      <c r="AN801">
        <v>11</v>
      </c>
      <c r="AO801">
        <v>18</v>
      </c>
      <c r="AT801">
        <f t="shared" si="50"/>
        <v>708</v>
      </c>
    </row>
    <row r="802" spans="21:46" x14ac:dyDescent="0.25">
      <c r="U802">
        <v>710</v>
      </c>
      <c r="V802">
        <v>9</v>
      </c>
      <c r="W802">
        <v>4</v>
      </c>
      <c r="X802">
        <v>17</v>
      </c>
      <c r="Y802">
        <v>20</v>
      </c>
      <c r="Z802">
        <v>5</v>
      </c>
      <c r="AA802">
        <v>13</v>
      </c>
      <c r="AB802">
        <v>15</v>
      </c>
      <c r="AC802">
        <v>18</v>
      </c>
      <c r="AD802">
        <v>1</v>
      </c>
      <c r="AE802">
        <v>3</v>
      </c>
      <c r="AF802">
        <v>14</v>
      </c>
      <c r="AG802">
        <v>8</v>
      </c>
      <c r="AH802">
        <v>2</v>
      </c>
      <c r="AI802">
        <v>10</v>
      </c>
      <c r="AJ802">
        <v>7</v>
      </c>
      <c r="AK802">
        <v>6</v>
      </c>
      <c r="AL802">
        <v>19</v>
      </c>
      <c r="AM802">
        <v>16</v>
      </c>
      <c r="AN802">
        <v>12</v>
      </c>
      <c r="AO802">
        <v>11</v>
      </c>
      <c r="AT802">
        <f t="shared" si="50"/>
        <v>709</v>
      </c>
    </row>
    <row r="803" spans="21:46" x14ac:dyDescent="0.25">
      <c r="U803">
        <v>711</v>
      </c>
      <c r="V803">
        <v>7</v>
      </c>
      <c r="W803">
        <v>6</v>
      </c>
      <c r="X803">
        <v>16</v>
      </c>
      <c r="Y803">
        <v>20</v>
      </c>
      <c r="Z803">
        <v>4</v>
      </c>
      <c r="AA803">
        <v>15</v>
      </c>
      <c r="AB803">
        <v>13</v>
      </c>
      <c r="AC803">
        <v>17</v>
      </c>
      <c r="AD803">
        <v>1</v>
      </c>
      <c r="AE803">
        <v>2</v>
      </c>
      <c r="AF803">
        <v>10</v>
      </c>
      <c r="AG803">
        <v>11</v>
      </c>
      <c r="AH803">
        <v>3</v>
      </c>
      <c r="AI803">
        <v>12</v>
      </c>
      <c r="AJ803">
        <v>8</v>
      </c>
      <c r="AK803">
        <v>5</v>
      </c>
      <c r="AL803">
        <v>19</v>
      </c>
      <c r="AM803">
        <v>14</v>
      </c>
      <c r="AN803">
        <v>9</v>
      </c>
      <c r="AO803">
        <v>18</v>
      </c>
      <c r="AT803">
        <f t="shared" si="50"/>
        <v>710</v>
      </c>
    </row>
    <row r="804" spans="21:46" x14ac:dyDescent="0.25">
      <c r="U804">
        <v>712</v>
      </c>
      <c r="V804">
        <v>5</v>
      </c>
      <c r="W804">
        <v>8</v>
      </c>
      <c r="X804">
        <v>15</v>
      </c>
      <c r="Y804">
        <v>19</v>
      </c>
      <c r="Z804">
        <v>4</v>
      </c>
      <c r="AA804">
        <v>13</v>
      </c>
      <c r="AB804">
        <v>14</v>
      </c>
      <c r="AC804">
        <v>16</v>
      </c>
      <c r="AD804">
        <v>1</v>
      </c>
      <c r="AE804">
        <v>3</v>
      </c>
      <c r="AF804">
        <v>12</v>
      </c>
      <c r="AG804">
        <v>11</v>
      </c>
      <c r="AH804">
        <v>2</v>
      </c>
      <c r="AI804">
        <v>10</v>
      </c>
      <c r="AJ804">
        <v>6</v>
      </c>
      <c r="AK804">
        <v>7</v>
      </c>
      <c r="AL804">
        <v>20</v>
      </c>
      <c r="AM804">
        <v>17</v>
      </c>
      <c r="AN804">
        <v>9</v>
      </c>
      <c r="AO804">
        <v>18</v>
      </c>
      <c r="AT804">
        <f t="shared" si="50"/>
        <v>711</v>
      </c>
    </row>
    <row r="805" spans="21:46" x14ac:dyDescent="0.25">
      <c r="U805">
        <v>713</v>
      </c>
      <c r="V805">
        <v>4</v>
      </c>
      <c r="W805">
        <v>7</v>
      </c>
      <c r="X805">
        <v>15</v>
      </c>
      <c r="Y805">
        <v>20</v>
      </c>
      <c r="Z805">
        <v>8</v>
      </c>
      <c r="AA805">
        <v>12</v>
      </c>
      <c r="AB805">
        <v>13</v>
      </c>
      <c r="AC805">
        <v>17</v>
      </c>
      <c r="AD805">
        <v>1</v>
      </c>
      <c r="AE805">
        <v>2</v>
      </c>
      <c r="AF805">
        <v>14</v>
      </c>
      <c r="AG805">
        <v>9</v>
      </c>
      <c r="AH805">
        <v>3</v>
      </c>
      <c r="AI805">
        <v>11</v>
      </c>
      <c r="AJ805">
        <v>5</v>
      </c>
      <c r="AK805">
        <v>6</v>
      </c>
      <c r="AL805">
        <v>19</v>
      </c>
      <c r="AM805">
        <v>16</v>
      </c>
      <c r="AN805">
        <v>10</v>
      </c>
      <c r="AO805">
        <v>18</v>
      </c>
      <c r="AT805">
        <f t="shared" si="50"/>
        <v>712</v>
      </c>
    </row>
    <row r="806" spans="21:46" x14ac:dyDescent="0.25">
      <c r="U806">
        <v>714</v>
      </c>
      <c r="V806">
        <v>8</v>
      </c>
      <c r="W806">
        <v>3</v>
      </c>
      <c r="X806">
        <v>15</v>
      </c>
      <c r="Y806">
        <v>19</v>
      </c>
      <c r="Z806">
        <v>5</v>
      </c>
      <c r="AA806">
        <v>14</v>
      </c>
      <c r="AB806">
        <v>17</v>
      </c>
      <c r="AC806">
        <v>16</v>
      </c>
      <c r="AD806">
        <v>1</v>
      </c>
      <c r="AE806">
        <v>2</v>
      </c>
      <c r="AF806">
        <v>13</v>
      </c>
      <c r="AG806">
        <v>12</v>
      </c>
      <c r="AH806">
        <v>4</v>
      </c>
      <c r="AI806">
        <v>7</v>
      </c>
      <c r="AJ806">
        <v>11</v>
      </c>
      <c r="AK806">
        <v>6</v>
      </c>
      <c r="AL806">
        <v>20</v>
      </c>
      <c r="AM806">
        <v>10</v>
      </c>
      <c r="AN806">
        <v>9</v>
      </c>
      <c r="AO806">
        <v>18</v>
      </c>
      <c r="AT806">
        <f t="shared" si="50"/>
        <v>713</v>
      </c>
    </row>
    <row r="807" spans="21:46" x14ac:dyDescent="0.25">
      <c r="U807">
        <v>715</v>
      </c>
      <c r="V807">
        <v>7</v>
      </c>
      <c r="W807">
        <v>6</v>
      </c>
      <c r="X807">
        <v>15</v>
      </c>
      <c r="Y807">
        <v>20</v>
      </c>
      <c r="Z807">
        <v>5</v>
      </c>
      <c r="AA807">
        <v>16</v>
      </c>
      <c r="AB807">
        <v>14</v>
      </c>
      <c r="AC807">
        <v>17</v>
      </c>
      <c r="AD807">
        <v>1</v>
      </c>
      <c r="AE807">
        <v>2</v>
      </c>
      <c r="AF807">
        <v>11</v>
      </c>
      <c r="AG807">
        <v>9</v>
      </c>
      <c r="AH807">
        <v>3</v>
      </c>
      <c r="AI807">
        <v>10</v>
      </c>
      <c r="AJ807">
        <v>8</v>
      </c>
      <c r="AK807">
        <v>4</v>
      </c>
      <c r="AL807">
        <v>19</v>
      </c>
      <c r="AM807">
        <v>13</v>
      </c>
      <c r="AN807">
        <v>12</v>
      </c>
      <c r="AO807">
        <v>18</v>
      </c>
      <c r="AT807">
        <f t="shared" si="50"/>
        <v>714</v>
      </c>
    </row>
    <row r="808" spans="21:46" x14ac:dyDescent="0.25">
      <c r="U808">
        <v>716</v>
      </c>
      <c r="V808">
        <v>9</v>
      </c>
      <c r="W808">
        <v>7</v>
      </c>
      <c r="X808">
        <v>18</v>
      </c>
      <c r="Y808">
        <v>19</v>
      </c>
      <c r="Z808">
        <v>5</v>
      </c>
      <c r="AA808">
        <v>10</v>
      </c>
      <c r="AB808">
        <v>15</v>
      </c>
      <c r="AC808">
        <v>16</v>
      </c>
      <c r="AD808">
        <v>1</v>
      </c>
      <c r="AE808">
        <v>2</v>
      </c>
      <c r="AF808">
        <v>14</v>
      </c>
      <c r="AG808">
        <v>8</v>
      </c>
      <c r="AH808">
        <v>3</v>
      </c>
      <c r="AI808">
        <v>13</v>
      </c>
      <c r="AJ808">
        <v>6</v>
      </c>
      <c r="AK808">
        <v>4</v>
      </c>
      <c r="AL808">
        <v>20</v>
      </c>
      <c r="AM808">
        <v>12</v>
      </c>
      <c r="AN808">
        <v>11</v>
      </c>
      <c r="AO808">
        <v>17</v>
      </c>
      <c r="AT808">
        <f t="shared" si="50"/>
        <v>715</v>
      </c>
    </row>
    <row r="809" spans="21:46" x14ac:dyDescent="0.25">
      <c r="U809">
        <v>717</v>
      </c>
      <c r="V809">
        <v>5</v>
      </c>
      <c r="W809">
        <v>4</v>
      </c>
      <c r="X809">
        <v>16</v>
      </c>
      <c r="Y809">
        <v>19</v>
      </c>
      <c r="Z809">
        <v>6</v>
      </c>
      <c r="AA809">
        <v>11</v>
      </c>
      <c r="AB809">
        <v>15</v>
      </c>
      <c r="AC809">
        <v>17</v>
      </c>
      <c r="AD809">
        <v>1</v>
      </c>
      <c r="AE809">
        <v>2</v>
      </c>
      <c r="AF809">
        <v>14</v>
      </c>
      <c r="AG809">
        <v>10</v>
      </c>
      <c r="AH809">
        <v>3</v>
      </c>
      <c r="AI809">
        <v>9</v>
      </c>
      <c r="AJ809">
        <v>7</v>
      </c>
      <c r="AK809">
        <v>8</v>
      </c>
      <c r="AL809">
        <v>20</v>
      </c>
      <c r="AM809">
        <v>13</v>
      </c>
      <c r="AN809">
        <v>12</v>
      </c>
      <c r="AO809">
        <v>18</v>
      </c>
      <c r="AT809">
        <f t="shared" si="50"/>
        <v>716</v>
      </c>
    </row>
    <row r="810" spans="21:46" x14ac:dyDescent="0.25">
      <c r="U810">
        <v>718</v>
      </c>
      <c r="V810">
        <v>5</v>
      </c>
      <c r="W810">
        <v>6</v>
      </c>
      <c r="X810">
        <v>17</v>
      </c>
      <c r="Y810">
        <v>19</v>
      </c>
      <c r="Z810">
        <v>3</v>
      </c>
      <c r="AA810">
        <v>14</v>
      </c>
      <c r="AB810">
        <v>15</v>
      </c>
      <c r="AC810">
        <v>16</v>
      </c>
      <c r="AD810">
        <v>1</v>
      </c>
      <c r="AE810">
        <v>2</v>
      </c>
      <c r="AF810">
        <v>9</v>
      </c>
      <c r="AG810">
        <v>12</v>
      </c>
      <c r="AH810">
        <v>4</v>
      </c>
      <c r="AI810">
        <v>11</v>
      </c>
      <c r="AJ810">
        <v>8</v>
      </c>
      <c r="AK810">
        <v>7</v>
      </c>
      <c r="AL810">
        <v>20</v>
      </c>
      <c r="AM810">
        <v>13</v>
      </c>
      <c r="AN810">
        <v>10</v>
      </c>
      <c r="AO810">
        <v>18</v>
      </c>
      <c r="AT810">
        <f t="shared" si="50"/>
        <v>717</v>
      </c>
    </row>
    <row r="811" spans="21:46" x14ac:dyDescent="0.25">
      <c r="U811">
        <v>719</v>
      </c>
      <c r="V811">
        <v>9</v>
      </c>
      <c r="W811">
        <v>4</v>
      </c>
      <c r="X811">
        <v>17</v>
      </c>
      <c r="Y811">
        <v>19</v>
      </c>
      <c r="Z811">
        <v>5</v>
      </c>
      <c r="AA811">
        <v>10</v>
      </c>
      <c r="AB811">
        <v>8</v>
      </c>
      <c r="AC811">
        <v>18</v>
      </c>
      <c r="AD811">
        <v>1</v>
      </c>
      <c r="AE811">
        <v>2</v>
      </c>
      <c r="AF811">
        <v>12</v>
      </c>
      <c r="AG811">
        <v>13</v>
      </c>
      <c r="AH811">
        <v>3</v>
      </c>
      <c r="AI811">
        <v>11</v>
      </c>
      <c r="AJ811">
        <v>6</v>
      </c>
      <c r="AK811">
        <v>7</v>
      </c>
      <c r="AL811">
        <v>20</v>
      </c>
      <c r="AM811">
        <v>15</v>
      </c>
      <c r="AN811">
        <v>14</v>
      </c>
      <c r="AO811">
        <v>16</v>
      </c>
      <c r="AT811">
        <f t="shared" si="50"/>
        <v>718</v>
      </c>
    </row>
    <row r="812" spans="21:46" x14ac:dyDescent="0.25">
      <c r="U812">
        <v>720</v>
      </c>
      <c r="V812">
        <v>7</v>
      </c>
      <c r="W812">
        <v>5</v>
      </c>
      <c r="X812">
        <v>16</v>
      </c>
      <c r="Y812">
        <v>19</v>
      </c>
      <c r="Z812">
        <v>4</v>
      </c>
      <c r="AA812">
        <v>9</v>
      </c>
      <c r="AB812">
        <v>15</v>
      </c>
      <c r="AC812">
        <v>17</v>
      </c>
      <c r="AD812">
        <v>1</v>
      </c>
      <c r="AE812">
        <v>2</v>
      </c>
      <c r="AF812">
        <v>12</v>
      </c>
      <c r="AG812">
        <v>10</v>
      </c>
      <c r="AH812">
        <v>3</v>
      </c>
      <c r="AI812">
        <v>13</v>
      </c>
      <c r="AJ812">
        <v>8</v>
      </c>
      <c r="AK812">
        <v>6</v>
      </c>
      <c r="AL812">
        <v>20</v>
      </c>
      <c r="AM812">
        <v>14</v>
      </c>
      <c r="AN812">
        <v>11</v>
      </c>
      <c r="AO812">
        <v>18</v>
      </c>
      <c r="AT812">
        <f t="shared" si="50"/>
        <v>719</v>
      </c>
    </row>
    <row r="813" spans="21:46" x14ac:dyDescent="0.25">
      <c r="U813">
        <v>721</v>
      </c>
      <c r="V813">
        <v>9</v>
      </c>
      <c r="W813">
        <v>4</v>
      </c>
      <c r="X813">
        <v>17</v>
      </c>
      <c r="Y813">
        <v>20</v>
      </c>
      <c r="Z813">
        <v>5</v>
      </c>
      <c r="AA813">
        <v>13</v>
      </c>
      <c r="AB813">
        <v>16</v>
      </c>
      <c r="AC813">
        <v>15</v>
      </c>
      <c r="AD813">
        <v>1</v>
      </c>
      <c r="AE813">
        <v>2</v>
      </c>
      <c r="AF813">
        <v>12</v>
      </c>
      <c r="AG813">
        <v>14</v>
      </c>
      <c r="AH813">
        <v>3</v>
      </c>
      <c r="AI813">
        <v>10</v>
      </c>
      <c r="AJ813">
        <v>6</v>
      </c>
      <c r="AK813">
        <v>7</v>
      </c>
      <c r="AL813">
        <v>19</v>
      </c>
      <c r="AM813">
        <v>11</v>
      </c>
      <c r="AN813">
        <v>8</v>
      </c>
      <c r="AO813">
        <v>18</v>
      </c>
      <c r="AT813">
        <f t="shared" si="50"/>
        <v>720</v>
      </c>
    </row>
    <row r="814" spans="21:46" x14ac:dyDescent="0.25">
      <c r="U814">
        <v>722</v>
      </c>
      <c r="V814">
        <v>7</v>
      </c>
      <c r="W814">
        <v>5</v>
      </c>
      <c r="X814">
        <v>17</v>
      </c>
      <c r="Y814">
        <v>18</v>
      </c>
      <c r="Z814">
        <v>6</v>
      </c>
      <c r="AA814">
        <v>13</v>
      </c>
      <c r="AB814">
        <v>15</v>
      </c>
      <c r="AC814">
        <v>16</v>
      </c>
      <c r="AD814">
        <v>1</v>
      </c>
      <c r="AE814">
        <v>3</v>
      </c>
      <c r="AF814">
        <v>12</v>
      </c>
      <c r="AG814">
        <v>10</v>
      </c>
      <c r="AH814">
        <v>2</v>
      </c>
      <c r="AI814">
        <v>9</v>
      </c>
      <c r="AJ814">
        <v>4</v>
      </c>
      <c r="AK814">
        <v>8</v>
      </c>
      <c r="AL814">
        <v>20</v>
      </c>
      <c r="AM814">
        <v>14</v>
      </c>
      <c r="AN814">
        <v>11</v>
      </c>
      <c r="AO814">
        <v>19</v>
      </c>
      <c r="AT814">
        <f t="shared" si="50"/>
        <v>721</v>
      </c>
    </row>
    <row r="815" spans="21:46" x14ac:dyDescent="0.25">
      <c r="U815">
        <v>723</v>
      </c>
      <c r="V815">
        <v>8</v>
      </c>
      <c r="W815">
        <v>6</v>
      </c>
      <c r="X815">
        <v>16</v>
      </c>
      <c r="Y815">
        <v>18</v>
      </c>
      <c r="Z815">
        <v>5</v>
      </c>
      <c r="AA815">
        <v>14</v>
      </c>
      <c r="AB815">
        <v>12</v>
      </c>
      <c r="AC815">
        <v>17</v>
      </c>
      <c r="AD815">
        <v>1</v>
      </c>
      <c r="AE815">
        <v>2</v>
      </c>
      <c r="AF815">
        <v>11</v>
      </c>
      <c r="AG815">
        <v>13</v>
      </c>
      <c r="AH815">
        <v>3</v>
      </c>
      <c r="AI815">
        <v>9</v>
      </c>
      <c r="AJ815">
        <v>4</v>
      </c>
      <c r="AK815">
        <v>7</v>
      </c>
      <c r="AL815">
        <v>20</v>
      </c>
      <c r="AM815">
        <v>15</v>
      </c>
      <c r="AN815">
        <v>10</v>
      </c>
      <c r="AO815">
        <v>19</v>
      </c>
      <c r="AT815">
        <f t="shared" si="50"/>
        <v>722</v>
      </c>
    </row>
    <row r="816" spans="21:46" x14ac:dyDescent="0.25">
      <c r="U816">
        <v>724</v>
      </c>
      <c r="V816">
        <v>7</v>
      </c>
      <c r="W816">
        <v>4</v>
      </c>
      <c r="X816">
        <v>16</v>
      </c>
      <c r="Y816">
        <v>19</v>
      </c>
      <c r="Z816">
        <v>6</v>
      </c>
      <c r="AA816">
        <v>15</v>
      </c>
      <c r="AB816">
        <v>12</v>
      </c>
      <c r="AC816">
        <v>17</v>
      </c>
      <c r="AD816">
        <v>1</v>
      </c>
      <c r="AE816">
        <v>3</v>
      </c>
      <c r="AF816">
        <v>14</v>
      </c>
      <c r="AG816">
        <v>11</v>
      </c>
      <c r="AH816">
        <v>2</v>
      </c>
      <c r="AI816">
        <v>8</v>
      </c>
      <c r="AJ816">
        <v>9</v>
      </c>
      <c r="AK816">
        <v>5</v>
      </c>
      <c r="AL816">
        <v>20</v>
      </c>
      <c r="AM816">
        <v>13</v>
      </c>
      <c r="AN816">
        <v>10</v>
      </c>
      <c r="AO816">
        <v>18</v>
      </c>
      <c r="AT816">
        <f t="shared" si="50"/>
        <v>723</v>
      </c>
    </row>
    <row r="817" spans="21:46" x14ac:dyDescent="0.25">
      <c r="U817">
        <v>725</v>
      </c>
      <c r="V817">
        <v>8</v>
      </c>
      <c r="W817">
        <v>6</v>
      </c>
      <c r="X817">
        <v>18</v>
      </c>
      <c r="Y817">
        <v>19</v>
      </c>
      <c r="Z817">
        <v>5</v>
      </c>
      <c r="AA817">
        <v>11</v>
      </c>
      <c r="AB817">
        <v>15</v>
      </c>
      <c r="AC817">
        <v>17</v>
      </c>
      <c r="AD817">
        <v>1</v>
      </c>
      <c r="AE817">
        <v>2</v>
      </c>
      <c r="AF817">
        <v>10</v>
      </c>
      <c r="AG817">
        <v>12</v>
      </c>
      <c r="AH817">
        <v>3</v>
      </c>
      <c r="AI817">
        <v>13</v>
      </c>
      <c r="AJ817">
        <v>4</v>
      </c>
      <c r="AK817">
        <v>7</v>
      </c>
      <c r="AL817">
        <v>20</v>
      </c>
      <c r="AM817">
        <v>14</v>
      </c>
      <c r="AN817">
        <v>9</v>
      </c>
      <c r="AO817">
        <v>16</v>
      </c>
      <c r="AT817">
        <f t="shared" si="50"/>
        <v>724</v>
      </c>
    </row>
    <row r="818" spans="21:46" x14ac:dyDescent="0.25">
      <c r="U818">
        <v>726</v>
      </c>
      <c r="V818">
        <v>9</v>
      </c>
      <c r="W818">
        <v>4</v>
      </c>
      <c r="X818">
        <v>18</v>
      </c>
      <c r="Y818">
        <v>19</v>
      </c>
      <c r="Z818">
        <v>10</v>
      </c>
      <c r="AA818">
        <v>12</v>
      </c>
      <c r="AB818">
        <v>13</v>
      </c>
      <c r="AC818">
        <v>16</v>
      </c>
      <c r="AD818">
        <v>1</v>
      </c>
      <c r="AE818">
        <v>3</v>
      </c>
      <c r="AF818">
        <v>14</v>
      </c>
      <c r="AG818">
        <v>6</v>
      </c>
      <c r="AH818">
        <v>2</v>
      </c>
      <c r="AI818">
        <v>7</v>
      </c>
      <c r="AJ818">
        <v>8</v>
      </c>
      <c r="AK818">
        <v>5</v>
      </c>
      <c r="AL818">
        <v>20</v>
      </c>
      <c r="AM818">
        <v>15</v>
      </c>
      <c r="AN818">
        <v>11</v>
      </c>
      <c r="AO818">
        <v>17</v>
      </c>
      <c r="AT818">
        <f t="shared" si="50"/>
        <v>725</v>
      </c>
    </row>
    <row r="819" spans="21:46" x14ac:dyDescent="0.25">
      <c r="U819">
        <v>727</v>
      </c>
      <c r="V819">
        <v>8</v>
      </c>
      <c r="W819">
        <v>4</v>
      </c>
      <c r="X819">
        <v>18</v>
      </c>
      <c r="Y819">
        <v>20</v>
      </c>
      <c r="Z819">
        <v>6</v>
      </c>
      <c r="AA819">
        <v>9</v>
      </c>
      <c r="AB819">
        <v>16</v>
      </c>
      <c r="AC819">
        <v>15</v>
      </c>
      <c r="AD819">
        <v>1</v>
      </c>
      <c r="AE819">
        <v>3</v>
      </c>
      <c r="AF819">
        <v>13</v>
      </c>
      <c r="AG819">
        <v>12</v>
      </c>
      <c r="AH819">
        <v>2</v>
      </c>
      <c r="AI819">
        <v>11</v>
      </c>
      <c r="AJ819">
        <v>5</v>
      </c>
      <c r="AK819">
        <v>7</v>
      </c>
      <c r="AL819">
        <v>19</v>
      </c>
      <c r="AM819">
        <v>14</v>
      </c>
      <c r="AN819">
        <v>10</v>
      </c>
      <c r="AO819">
        <v>17</v>
      </c>
      <c r="AT819">
        <f t="shared" si="50"/>
        <v>726</v>
      </c>
    </row>
    <row r="820" spans="21:46" x14ac:dyDescent="0.25">
      <c r="U820">
        <v>728</v>
      </c>
      <c r="V820">
        <v>5</v>
      </c>
      <c r="W820">
        <v>4</v>
      </c>
      <c r="X820">
        <v>17</v>
      </c>
      <c r="Y820">
        <v>20</v>
      </c>
      <c r="Z820">
        <v>6</v>
      </c>
      <c r="AA820">
        <v>13</v>
      </c>
      <c r="AB820">
        <v>15</v>
      </c>
      <c r="AC820">
        <v>19</v>
      </c>
      <c r="AD820">
        <v>1</v>
      </c>
      <c r="AE820">
        <v>2</v>
      </c>
      <c r="AF820">
        <v>14</v>
      </c>
      <c r="AG820">
        <v>10</v>
      </c>
      <c r="AH820">
        <v>3</v>
      </c>
      <c r="AI820">
        <v>11</v>
      </c>
      <c r="AJ820">
        <v>9</v>
      </c>
      <c r="AK820">
        <v>7</v>
      </c>
      <c r="AL820">
        <v>18</v>
      </c>
      <c r="AM820">
        <v>12</v>
      </c>
      <c r="AN820">
        <v>8</v>
      </c>
      <c r="AO820">
        <v>16</v>
      </c>
      <c r="AT820">
        <f t="shared" si="50"/>
        <v>727</v>
      </c>
    </row>
    <row r="821" spans="21:46" x14ac:dyDescent="0.25">
      <c r="U821">
        <v>729</v>
      </c>
      <c r="V821">
        <v>7</v>
      </c>
      <c r="W821">
        <v>6</v>
      </c>
      <c r="X821">
        <v>16</v>
      </c>
      <c r="Y821">
        <v>19</v>
      </c>
      <c r="Z821">
        <v>5</v>
      </c>
      <c r="AA821">
        <v>10</v>
      </c>
      <c r="AB821">
        <v>13</v>
      </c>
      <c r="AC821">
        <v>17</v>
      </c>
      <c r="AD821">
        <v>1</v>
      </c>
      <c r="AE821">
        <v>2</v>
      </c>
      <c r="AF821">
        <v>11</v>
      </c>
      <c r="AG821">
        <v>12</v>
      </c>
      <c r="AH821">
        <v>3</v>
      </c>
      <c r="AI821">
        <v>9</v>
      </c>
      <c r="AJ821">
        <v>4</v>
      </c>
      <c r="AK821">
        <v>8</v>
      </c>
      <c r="AL821">
        <v>20</v>
      </c>
      <c r="AM821">
        <v>14</v>
      </c>
      <c r="AN821">
        <v>15</v>
      </c>
      <c r="AO821">
        <v>18</v>
      </c>
      <c r="AT821">
        <f t="shared" si="50"/>
        <v>728</v>
      </c>
    </row>
    <row r="822" spans="21:46" x14ac:dyDescent="0.25">
      <c r="U822">
        <v>730</v>
      </c>
      <c r="V822">
        <v>11</v>
      </c>
      <c r="W822">
        <v>3</v>
      </c>
      <c r="X822">
        <v>16</v>
      </c>
      <c r="Y822">
        <v>19</v>
      </c>
      <c r="Z822">
        <v>5</v>
      </c>
      <c r="AA822">
        <v>13</v>
      </c>
      <c r="AB822">
        <v>15</v>
      </c>
      <c r="AC822">
        <v>18</v>
      </c>
      <c r="AD822">
        <v>1</v>
      </c>
      <c r="AE822">
        <v>2</v>
      </c>
      <c r="AF822">
        <v>10</v>
      </c>
      <c r="AG822">
        <v>12</v>
      </c>
      <c r="AH822">
        <v>4</v>
      </c>
      <c r="AI822">
        <v>8</v>
      </c>
      <c r="AJ822">
        <v>7</v>
      </c>
      <c r="AK822">
        <v>6</v>
      </c>
      <c r="AL822">
        <v>20</v>
      </c>
      <c r="AM822">
        <v>14</v>
      </c>
      <c r="AN822">
        <v>9</v>
      </c>
      <c r="AO822">
        <v>17</v>
      </c>
      <c r="AT822">
        <f t="shared" si="50"/>
        <v>729</v>
      </c>
    </row>
    <row r="823" spans="21:46" x14ac:dyDescent="0.25">
      <c r="U823">
        <v>731</v>
      </c>
      <c r="V823">
        <v>7</v>
      </c>
      <c r="W823">
        <v>6</v>
      </c>
      <c r="X823">
        <v>16</v>
      </c>
      <c r="Y823">
        <v>19</v>
      </c>
      <c r="Z823">
        <v>5</v>
      </c>
      <c r="AA823">
        <v>14</v>
      </c>
      <c r="AB823">
        <v>12</v>
      </c>
      <c r="AC823">
        <v>17</v>
      </c>
      <c r="AD823">
        <v>1</v>
      </c>
      <c r="AE823">
        <v>2</v>
      </c>
      <c r="AF823">
        <v>13</v>
      </c>
      <c r="AG823">
        <v>8</v>
      </c>
      <c r="AH823">
        <v>3</v>
      </c>
      <c r="AI823">
        <v>11</v>
      </c>
      <c r="AJ823">
        <v>9</v>
      </c>
      <c r="AK823">
        <v>4</v>
      </c>
      <c r="AL823">
        <v>18</v>
      </c>
      <c r="AM823">
        <v>15</v>
      </c>
      <c r="AN823">
        <v>10</v>
      </c>
      <c r="AO823">
        <v>20</v>
      </c>
      <c r="AT823">
        <f t="shared" si="50"/>
        <v>730</v>
      </c>
    </row>
    <row r="824" spans="21:46" x14ac:dyDescent="0.25">
      <c r="U824">
        <v>732</v>
      </c>
      <c r="V824">
        <v>6</v>
      </c>
      <c r="W824">
        <v>3</v>
      </c>
      <c r="X824">
        <v>17</v>
      </c>
      <c r="Y824">
        <v>19</v>
      </c>
      <c r="Z824">
        <v>5</v>
      </c>
      <c r="AA824">
        <v>11</v>
      </c>
      <c r="AB824">
        <v>14</v>
      </c>
      <c r="AC824">
        <v>18</v>
      </c>
      <c r="AD824">
        <v>1</v>
      </c>
      <c r="AE824">
        <v>2</v>
      </c>
      <c r="AF824">
        <v>13</v>
      </c>
      <c r="AG824">
        <v>12</v>
      </c>
      <c r="AH824">
        <v>4</v>
      </c>
      <c r="AI824">
        <v>9</v>
      </c>
      <c r="AJ824">
        <v>7</v>
      </c>
      <c r="AK824">
        <v>8</v>
      </c>
      <c r="AL824">
        <v>20</v>
      </c>
      <c r="AM824">
        <v>15</v>
      </c>
      <c r="AN824">
        <v>10</v>
      </c>
      <c r="AO824">
        <v>16</v>
      </c>
      <c r="AT824">
        <f t="shared" si="50"/>
        <v>731</v>
      </c>
    </row>
    <row r="825" spans="21:46" x14ac:dyDescent="0.25">
      <c r="U825">
        <v>733</v>
      </c>
      <c r="V825">
        <v>7</v>
      </c>
      <c r="W825">
        <v>8</v>
      </c>
      <c r="X825">
        <v>18</v>
      </c>
      <c r="Y825">
        <v>20</v>
      </c>
      <c r="Z825">
        <v>4</v>
      </c>
      <c r="AA825">
        <v>14</v>
      </c>
      <c r="AB825">
        <v>17</v>
      </c>
      <c r="AC825">
        <v>16</v>
      </c>
      <c r="AD825">
        <v>1</v>
      </c>
      <c r="AE825">
        <v>3</v>
      </c>
      <c r="AF825">
        <v>11</v>
      </c>
      <c r="AG825">
        <v>12</v>
      </c>
      <c r="AH825">
        <v>2</v>
      </c>
      <c r="AI825">
        <v>10</v>
      </c>
      <c r="AJ825">
        <v>5</v>
      </c>
      <c r="AK825">
        <v>6</v>
      </c>
      <c r="AL825">
        <v>19</v>
      </c>
      <c r="AM825">
        <v>13</v>
      </c>
      <c r="AN825">
        <v>9</v>
      </c>
      <c r="AO825">
        <v>15</v>
      </c>
      <c r="AT825">
        <f t="shared" si="50"/>
        <v>732</v>
      </c>
    </row>
    <row r="826" spans="21:46" x14ac:dyDescent="0.25">
      <c r="U826">
        <v>734</v>
      </c>
      <c r="V826">
        <v>7</v>
      </c>
      <c r="W826">
        <v>6</v>
      </c>
      <c r="X826">
        <v>18</v>
      </c>
      <c r="Y826">
        <v>20</v>
      </c>
      <c r="Z826">
        <v>8</v>
      </c>
      <c r="AA826">
        <v>15</v>
      </c>
      <c r="AB826">
        <v>14</v>
      </c>
      <c r="AC826">
        <v>16</v>
      </c>
      <c r="AD826">
        <v>1</v>
      </c>
      <c r="AE826">
        <v>3</v>
      </c>
      <c r="AF826">
        <v>9</v>
      </c>
      <c r="AG826">
        <v>11</v>
      </c>
      <c r="AH826">
        <v>2</v>
      </c>
      <c r="AI826">
        <v>12</v>
      </c>
      <c r="AJ826">
        <v>4</v>
      </c>
      <c r="AK826">
        <v>5</v>
      </c>
      <c r="AL826">
        <v>19</v>
      </c>
      <c r="AM826">
        <v>13</v>
      </c>
      <c r="AN826">
        <v>10</v>
      </c>
      <c r="AO826">
        <v>17</v>
      </c>
      <c r="AT826">
        <f t="shared" si="50"/>
        <v>733</v>
      </c>
    </row>
    <row r="827" spans="21:46" x14ac:dyDescent="0.25">
      <c r="U827">
        <v>735</v>
      </c>
      <c r="V827">
        <v>6</v>
      </c>
      <c r="W827">
        <v>5</v>
      </c>
      <c r="X827">
        <v>17</v>
      </c>
      <c r="Y827">
        <v>19</v>
      </c>
      <c r="Z827">
        <v>4</v>
      </c>
      <c r="AA827">
        <v>12</v>
      </c>
      <c r="AB827">
        <v>14</v>
      </c>
      <c r="AC827">
        <v>16</v>
      </c>
      <c r="AD827">
        <v>1</v>
      </c>
      <c r="AE827">
        <v>2</v>
      </c>
      <c r="AF827">
        <v>10</v>
      </c>
      <c r="AG827">
        <v>9</v>
      </c>
      <c r="AH827">
        <v>3</v>
      </c>
      <c r="AI827">
        <v>13</v>
      </c>
      <c r="AJ827">
        <v>8</v>
      </c>
      <c r="AK827">
        <v>7</v>
      </c>
      <c r="AL827">
        <v>20</v>
      </c>
      <c r="AM827">
        <v>15</v>
      </c>
      <c r="AN827">
        <v>11</v>
      </c>
      <c r="AO827">
        <v>18</v>
      </c>
      <c r="AT827">
        <f t="shared" si="50"/>
        <v>734</v>
      </c>
    </row>
    <row r="828" spans="21:46" x14ac:dyDescent="0.25">
      <c r="U828">
        <v>736</v>
      </c>
      <c r="V828">
        <v>5</v>
      </c>
      <c r="W828">
        <v>6</v>
      </c>
      <c r="X828">
        <v>16</v>
      </c>
      <c r="Y828">
        <v>20</v>
      </c>
      <c r="Z828">
        <v>4</v>
      </c>
      <c r="AA828">
        <v>14</v>
      </c>
      <c r="AB828">
        <v>15</v>
      </c>
      <c r="AC828">
        <v>18</v>
      </c>
      <c r="AD828">
        <v>1</v>
      </c>
      <c r="AE828">
        <v>3</v>
      </c>
      <c r="AF828">
        <v>12</v>
      </c>
      <c r="AG828">
        <v>10</v>
      </c>
      <c r="AH828">
        <v>2</v>
      </c>
      <c r="AI828">
        <v>9</v>
      </c>
      <c r="AJ828">
        <v>8</v>
      </c>
      <c r="AK828">
        <v>7</v>
      </c>
      <c r="AL828">
        <v>17</v>
      </c>
      <c r="AM828">
        <v>13</v>
      </c>
      <c r="AN828">
        <v>11</v>
      </c>
      <c r="AO828">
        <v>19</v>
      </c>
      <c r="AT828">
        <f t="shared" si="50"/>
        <v>735</v>
      </c>
    </row>
    <row r="829" spans="21:46" x14ac:dyDescent="0.25">
      <c r="U829">
        <v>737</v>
      </c>
      <c r="V829">
        <v>5</v>
      </c>
      <c r="W829">
        <v>8</v>
      </c>
      <c r="X829">
        <v>18</v>
      </c>
      <c r="Y829">
        <v>19</v>
      </c>
      <c r="Z829">
        <v>4</v>
      </c>
      <c r="AA829">
        <v>12</v>
      </c>
      <c r="AB829">
        <v>16</v>
      </c>
      <c r="AC829">
        <v>17</v>
      </c>
      <c r="AD829">
        <v>1</v>
      </c>
      <c r="AE829">
        <v>2</v>
      </c>
      <c r="AF829">
        <v>10</v>
      </c>
      <c r="AG829">
        <v>13</v>
      </c>
      <c r="AH829">
        <v>3</v>
      </c>
      <c r="AI829">
        <v>11</v>
      </c>
      <c r="AJ829">
        <v>7</v>
      </c>
      <c r="AK829">
        <v>6</v>
      </c>
      <c r="AL829">
        <v>20</v>
      </c>
      <c r="AM829">
        <v>14</v>
      </c>
      <c r="AN829">
        <v>9</v>
      </c>
      <c r="AO829">
        <v>15</v>
      </c>
      <c r="AT829">
        <f t="shared" si="50"/>
        <v>736</v>
      </c>
    </row>
    <row r="830" spans="21:46" x14ac:dyDescent="0.25">
      <c r="U830">
        <v>738</v>
      </c>
      <c r="V830">
        <v>7</v>
      </c>
      <c r="W830">
        <v>6</v>
      </c>
      <c r="X830">
        <v>17</v>
      </c>
      <c r="Y830">
        <v>19</v>
      </c>
      <c r="Z830">
        <v>2</v>
      </c>
      <c r="AA830">
        <v>12</v>
      </c>
      <c r="AB830">
        <v>14</v>
      </c>
      <c r="AC830">
        <v>18</v>
      </c>
      <c r="AD830">
        <v>1</v>
      </c>
      <c r="AE830">
        <v>3</v>
      </c>
      <c r="AF830">
        <v>8</v>
      </c>
      <c r="AG830">
        <v>13</v>
      </c>
      <c r="AH830">
        <v>4</v>
      </c>
      <c r="AI830">
        <v>11</v>
      </c>
      <c r="AJ830">
        <v>5</v>
      </c>
      <c r="AK830">
        <v>9</v>
      </c>
      <c r="AL830">
        <v>20</v>
      </c>
      <c r="AM830">
        <v>15</v>
      </c>
      <c r="AN830">
        <v>10</v>
      </c>
      <c r="AO830">
        <v>16</v>
      </c>
      <c r="AT830">
        <f t="shared" si="50"/>
        <v>737</v>
      </c>
    </row>
    <row r="831" spans="21:46" x14ac:dyDescent="0.25">
      <c r="U831">
        <v>739</v>
      </c>
      <c r="V831">
        <v>6</v>
      </c>
      <c r="W831">
        <v>5</v>
      </c>
      <c r="X831">
        <v>20</v>
      </c>
      <c r="Y831">
        <v>17</v>
      </c>
      <c r="Z831">
        <v>4</v>
      </c>
      <c r="AA831">
        <v>11</v>
      </c>
      <c r="AB831">
        <v>15</v>
      </c>
      <c r="AC831">
        <v>16</v>
      </c>
      <c r="AD831">
        <v>1</v>
      </c>
      <c r="AE831">
        <v>2</v>
      </c>
      <c r="AF831">
        <v>12</v>
      </c>
      <c r="AG831">
        <v>10</v>
      </c>
      <c r="AH831">
        <v>3</v>
      </c>
      <c r="AI831">
        <v>13</v>
      </c>
      <c r="AJ831">
        <v>8</v>
      </c>
      <c r="AK831">
        <v>7</v>
      </c>
      <c r="AL831">
        <v>18</v>
      </c>
      <c r="AM831">
        <v>14</v>
      </c>
      <c r="AN831">
        <v>9</v>
      </c>
      <c r="AO831">
        <v>19</v>
      </c>
      <c r="AT831">
        <f t="shared" si="50"/>
        <v>738</v>
      </c>
    </row>
    <row r="832" spans="21:46" x14ac:dyDescent="0.25">
      <c r="U832">
        <v>740</v>
      </c>
      <c r="V832">
        <v>8</v>
      </c>
      <c r="W832">
        <v>3</v>
      </c>
      <c r="X832">
        <v>17</v>
      </c>
      <c r="Y832">
        <v>19</v>
      </c>
      <c r="Z832">
        <v>5</v>
      </c>
      <c r="AA832">
        <v>10</v>
      </c>
      <c r="AB832">
        <v>15</v>
      </c>
      <c r="AC832">
        <v>16</v>
      </c>
      <c r="AD832">
        <v>1</v>
      </c>
      <c r="AE832">
        <v>2</v>
      </c>
      <c r="AF832">
        <v>11</v>
      </c>
      <c r="AG832">
        <v>9</v>
      </c>
      <c r="AH832">
        <v>4</v>
      </c>
      <c r="AI832">
        <v>12</v>
      </c>
      <c r="AJ832">
        <v>6</v>
      </c>
      <c r="AK832">
        <v>7</v>
      </c>
      <c r="AL832">
        <v>20</v>
      </c>
      <c r="AM832">
        <v>14</v>
      </c>
      <c r="AN832">
        <v>13</v>
      </c>
      <c r="AO832">
        <v>18</v>
      </c>
      <c r="AT832">
        <f t="shared" si="50"/>
        <v>739</v>
      </c>
    </row>
    <row r="833" spans="21:46" x14ac:dyDescent="0.25">
      <c r="U833">
        <v>741</v>
      </c>
      <c r="V833">
        <v>7</v>
      </c>
      <c r="W833">
        <v>8</v>
      </c>
      <c r="X833">
        <v>17</v>
      </c>
      <c r="Y833">
        <v>19</v>
      </c>
      <c r="Z833">
        <v>4</v>
      </c>
      <c r="AA833">
        <v>13</v>
      </c>
      <c r="AB833">
        <v>15</v>
      </c>
      <c r="AC833">
        <v>16</v>
      </c>
      <c r="AD833">
        <v>1</v>
      </c>
      <c r="AE833">
        <v>2</v>
      </c>
      <c r="AF833">
        <v>12</v>
      </c>
      <c r="AG833">
        <v>9</v>
      </c>
      <c r="AH833">
        <v>5</v>
      </c>
      <c r="AI833">
        <v>10</v>
      </c>
      <c r="AJ833">
        <v>6</v>
      </c>
      <c r="AK833">
        <v>3</v>
      </c>
      <c r="AL833">
        <v>20</v>
      </c>
      <c r="AM833">
        <v>14</v>
      </c>
      <c r="AN833">
        <v>11</v>
      </c>
      <c r="AO833">
        <v>18</v>
      </c>
      <c r="AT833">
        <f t="shared" si="50"/>
        <v>740</v>
      </c>
    </row>
    <row r="834" spans="21:46" x14ac:dyDescent="0.25">
      <c r="U834">
        <v>742</v>
      </c>
      <c r="V834">
        <v>8</v>
      </c>
      <c r="W834">
        <v>5</v>
      </c>
      <c r="X834">
        <v>17</v>
      </c>
      <c r="Y834">
        <v>19</v>
      </c>
      <c r="Z834">
        <v>4</v>
      </c>
      <c r="AA834">
        <v>12</v>
      </c>
      <c r="AB834">
        <v>15</v>
      </c>
      <c r="AC834">
        <v>16</v>
      </c>
      <c r="AD834">
        <v>1</v>
      </c>
      <c r="AE834">
        <v>2</v>
      </c>
      <c r="AF834">
        <v>14</v>
      </c>
      <c r="AG834">
        <v>10</v>
      </c>
      <c r="AH834">
        <v>3</v>
      </c>
      <c r="AI834">
        <v>13</v>
      </c>
      <c r="AJ834">
        <v>7</v>
      </c>
      <c r="AK834">
        <v>6</v>
      </c>
      <c r="AL834">
        <v>20</v>
      </c>
      <c r="AM834">
        <v>11</v>
      </c>
      <c r="AN834">
        <v>9</v>
      </c>
      <c r="AO834">
        <v>18</v>
      </c>
      <c r="AT834">
        <f t="shared" si="50"/>
        <v>741</v>
      </c>
    </row>
    <row r="835" spans="21:46" x14ac:dyDescent="0.25">
      <c r="U835">
        <v>743</v>
      </c>
      <c r="V835">
        <v>7</v>
      </c>
      <c r="W835">
        <v>8</v>
      </c>
      <c r="X835">
        <v>18</v>
      </c>
      <c r="Y835">
        <v>19</v>
      </c>
      <c r="Z835">
        <v>4</v>
      </c>
      <c r="AA835">
        <v>12</v>
      </c>
      <c r="AB835">
        <v>14</v>
      </c>
      <c r="AC835">
        <v>15</v>
      </c>
      <c r="AD835">
        <v>1</v>
      </c>
      <c r="AE835">
        <v>5</v>
      </c>
      <c r="AF835">
        <v>13</v>
      </c>
      <c r="AG835">
        <v>11</v>
      </c>
      <c r="AH835">
        <v>2</v>
      </c>
      <c r="AI835">
        <v>10</v>
      </c>
      <c r="AJ835">
        <v>3</v>
      </c>
      <c r="AK835">
        <v>6</v>
      </c>
      <c r="AL835">
        <v>20</v>
      </c>
      <c r="AM835">
        <v>16</v>
      </c>
      <c r="AN835">
        <v>9</v>
      </c>
      <c r="AO835">
        <v>17</v>
      </c>
      <c r="AT835">
        <f t="shared" si="50"/>
        <v>742</v>
      </c>
    </row>
    <row r="836" spans="21:46" x14ac:dyDescent="0.25">
      <c r="U836">
        <v>744</v>
      </c>
      <c r="V836">
        <v>9</v>
      </c>
      <c r="W836">
        <v>5</v>
      </c>
      <c r="X836">
        <v>18</v>
      </c>
      <c r="Y836">
        <v>20</v>
      </c>
      <c r="Z836">
        <v>2</v>
      </c>
      <c r="AA836">
        <v>14</v>
      </c>
      <c r="AB836">
        <v>16</v>
      </c>
      <c r="AC836">
        <v>13</v>
      </c>
      <c r="AD836">
        <v>1</v>
      </c>
      <c r="AE836">
        <v>4</v>
      </c>
      <c r="AF836">
        <v>11</v>
      </c>
      <c r="AG836">
        <v>17</v>
      </c>
      <c r="AH836">
        <v>3</v>
      </c>
      <c r="AI836">
        <v>6</v>
      </c>
      <c r="AJ836">
        <v>7</v>
      </c>
      <c r="AK836">
        <v>8</v>
      </c>
      <c r="AL836">
        <v>19</v>
      </c>
      <c r="AM836">
        <v>12</v>
      </c>
      <c r="AN836">
        <v>10</v>
      </c>
      <c r="AO836">
        <v>15</v>
      </c>
      <c r="AT836">
        <f t="shared" si="50"/>
        <v>743</v>
      </c>
    </row>
    <row r="837" spans="21:46" x14ac:dyDescent="0.25">
      <c r="U837">
        <v>745</v>
      </c>
      <c r="V837">
        <v>13</v>
      </c>
      <c r="W837">
        <v>5</v>
      </c>
      <c r="X837">
        <v>16</v>
      </c>
      <c r="Y837">
        <v>19</v>
      </c>
      <c r="Z837">
        <v>6</v>
      </c>
      <c r="AA837">
        <v>14</v>
      </c>
      <c r="AB837">
        <v>15</v>
      </c>
      <c r="AC837">
        <v>17</v>
      </c>
      <c r="AD837">
        <v>1</v>
      </c>
      <c r="AE837">
        <v>3</v>
      </c>
      <c r="AF837">
        <v>7</v>
      </c>
      <c r="AG837">
        <v>11</v>
      </c>
      <c r="AH837">
        <v>2</v>
      </c>
      <c r="AI837">
        <v>10</v>
      </c>
      <c r="AJ837">
        <v>4</v>
      </c>
      <c r="AK837">
        <v>9</v>
      </c>
      <c r="AL837">
        <v>20</v>
      </c>
      <c r="AM837">
        <v>12</v>
      </c>
      <c r="AN837">
        <v>8</v>
      </c>
      <c r="AO837">
        <v>18</v>
      </c>
      <c r="AT837">
        <f t="shared" si="50"/>
        <v>744</v>
      </c>
    </row>
    <row r="838" spans="21:46" x14ac:dyDescent="0.25">
      <c r="U838">
        <v>746</v>
      </c>
      <c r="V838">
        <v>6</v>
      </c>
      <c r="W838">
        <v>4</v>
      </c>
      <c r="X838">
        <v>15</v>
      </c>
      <c r="Y838">
        <v>19</v>
      </c>
      <c r="Z838">
        <v>5</v>
      </c>
      <c r="AA838">
        <v>11</v>
      </c>
      <c r="AB838">
        <v>16</v>
      </c>
      <c r="AC838">
        <v>17</v>
      </c>
      <c r="AD838">
        <v>1</v>
      </c>
      <c r="AE838">
        <v>2</v>
      </c>
      <c r="AF838">
        <v>13</v>
      </c>
      <c r="AG838">
        <v>10</v>
      </c>
      <c r="AH838">
        <v>3</v>
      </c>
      <c r="AI838">
        <v>9</v>
      </c>
      <c r="AJ838">
        <v>8</v>
      </c>
      <c r="AK838">
        <v>7</v>
      </c>
      <c r="AL838">
        <v>20</v>
      </c>
      <c r="AM838">
        <v>12</v>
      </c>
      <c r="AN838">
        <v>14</v>
      </c>
      <c r="AO838">
        <v>18</v>
      </c>
      <c r="AT838">
        <f t="shared" si="50"/>
        <v>745</v>
      </c>
    </row>
    <row r="839" spans="21:46" x14ac:dyDescent="0.25">
      <c r="U839">
        <v>747</v>
      </c>
      <c r="V839">
        <v>5</v>
      </c>
      <c r="W839">
        <v>4</v>
      </c>
      <c r="X839">
        <v>16</v>
      </c>
      <c r="Y839">
        <v>19</v>
      </c>
      <c r="Z839">
        <v>7</v>
      </c>
      <c r="AA839">
        <v>12</v>
      </c>
      <c r="AB839">
        <v>14</v>
      </c>
      <c r="AC839">
        <v>17</v>
      </c>
      <c r="AD839">
        <v>1</v>
      </c>
      <c r="AE839">
        <v>2</v>
      </c>
      <c r="AF839">
        <v>13</v>
      </c>
      <c r="AG839">
        <v>15</v>
      </c>
      <c r="AH839">
        <v>3</v>
      </c>
      <c r="AI839">
        <v>10</v>
      </c>
      <c r="AJ839">
        <v>6</v>
      </c>
      <c r="AK839">
        <v>8</v>
      </c>
      <c r="AL839">
        <v>20</v>
      </c>
      <c r="AM839">
        <v>11</v>
      </c>
      <c r="AN839">
        <v>9</v>
      </c>
      <c r="AO839">
        <v>18</v>
      </c>
      <c r="AT839">
        <f t="shared" si="50"/>
        <v>746</v>
      </c>
    </row>
    <row r="840" spans="21:46" x14ac:dyDescent="0.25">
      <c r="U840">
        <v>748</v>
      </c>
      <c r="V840">
        <v>8</v>
      </c>
      <c r="W840">
        <v>4</v>
      </c>
      <c r="X840">
        <v>15</v>
      </c>
      <c r="Y840">
        <v>20</v>
      </c>
      <c r="Z840">
        <v>6</v>
      </c>
      <c r="AA840">
        <v>7</v>
      </c>
      <c r="AB840">
        <v>17</v>
      </c>
      <c r="AC840">
        <v>16</v>
      </c>
      <c r="AD840">
        <v>1</v>
      </c>
      <c r="AE840">
        <v>2</v>
      </c>
      <c r="AF840">
        <v>10</v>
      </c>
      <c r="AG840">
        <v>12</v>
      </c>
      <c r="AH840">
        <v>3</v>
      </c>
      <c r="AI840">
        <v>9</v>
      </c>
      <c r="AJ840">
        <v>13</v>
      </c>
      <c r="AK840">
        <v>5</v>
      </c>
      <c r="AL840">
        <v>19</v>
      </c>
      <c r="AM840">
        <v>14</v>
      </c>
      <c r="AN840">
        <v>11</v>
      </c>
      <c r="AO840">
        <v>18</v>
      </c>
      <c r="AT840">
        <f t="shared" si="50"/>
        <v>747</v>
      </c>
    </row>
    <row r="841" spans="21:46" x14ac:dyDescent="0.25">
      <c r="U841">
        <v>749</v>
      </c>
      <c r="V841">
        <v>10</v>
      </c>
      <c r="W841">
        <v>7</v>
      </c>
      <c r="X841">
        <v>18</v>
      </c>
      <c r="Y841">
        <v>19</v>
      </c>
      <c r="Z841">
        <v>5</v>
      </c>
      <c r="AA841">
        <v>11</v>
      </c>
      <c r="AB841">
        <v>13</v>
      </c>
      <c r="AC841">
        <v>16</v>
      </c>
      <c r="AD841">
        <v>1</v>
      </c>
      <c r="AE841">
        <v>2</v>
      </c>
      <c r="AF841">
        <v>14</v>
      </c>
      <c r="AG841">
        <v>9</v>
      </c>
      <c r="AH841">
        <v>3</v>
      </c>
      <c r="AI841">
        <v>6</v>
      </c>
      <c r="AJ841">
        <v>8</v>
      </c>
      <c r="AK841">
        <v>4</v>
      </c>
      <c r="AL841">
        <v>20</v>
      </c>
      <c r="AM841">
        <v>15</v>
      </c>
      <c r="AN841">
        <v>12</v>
      </c>
      <c r="AO841">
        <v>17</v>
      </c>
      <c r="AT841">
        <f t="shared" si="50"/>
        <v>748</v>
      </c>
    </row>
    <row r="842" spans="21:46" x14ac:dyDescent="0.25">
      <c r="U842">
        <v>750</v>
      </c>
      <c r="V842">
        <v>6</v>
      </c>
      <c r="W842">
        <v>4</v>
      </c>
      <c r="X842">
        <v>16</v>
      </c>
      <c r="Y842">
        <v>20</v>
      </c>
      <c r="Z842">
        <v>7</v>
      </c>
      <c r="AA842">
        <v>13</v>
      </c>
      <c r="AB842">
        <v>14</v>
      </c>
      <c r="AC842">
        <v>17</v>
      </c>
      <c r="AD842">
        <v>1</v>
      </c>
      <c r="AE842">
        <v>2</v>
      </c>
      <c r="AF842">
        <v>10</v>
      </c>
      <c r="AG842">
        <v>8</v>
      </c>
      <c r="AH842">
        <v>3</v>
      </c>
      <c r="AI842">
        <v>9</v>
      </c>
      <c r="AJ842">
        <v>5</v>
      </c>
      <c r="AK842">
        <v>11</v>
      </c>
      <c r="AL842">
        <v>19</v>
      </c>
      <c r="AM842">
        <v>15</v>
      </c>
      <c r="AN842">
        <v>12</v>
      </c>
      <c r="AO842">
        <v>18</v>
      </c>
      <c r="AT842">
        <f t="shared" si="50"/>
        <v>749</v>
      </c>
    </row>
    <row r="843" spans="21:46" x14ac:dyDescent="0.25">
      <c r="U843">
        <v>751</v>
      </c>
      <c r="V843">
        <v>6</v>
      </c>
      <c r="W843">
        <v>4</v>
      </c>
      <c r="X843">
        <v>16</v>
      </c>
      <c r="Y843">
        <v>20</v>
      </c>
      <c r="Z843">
        <v>5</v>
      </c>
      <c r="AA843">
        <v>15</v>
      </c>
      <c r="AB843">
        <v>10</v>
      </c>
      <c r="AC843">
        <v>19</v>
      </c>
      <c r="AD843">
        <v>1</v>
      </c>
      <c r="AE843">
        <v>2</v>
      </c>
      <c r="AF843">
        <v>13</v>
      </c>
      <c r="AG843">
        <v>8</v>
      </c>
      <c r="AH843">
        <v>3</v>
      </c>
      <c r="AI843">
        <v>11</v>
      </c>
      <c r="AJ843">
        <v>7</v>
      </c>
      <c r="AK843">
        <v>9</v>
      </c>
      <c r="AL843">
        <v>17</v>
      </c>
      <c r="AM843">
        <v>14</v>
      </c>
      <c r="AN843">
        <v>12</v>
      </c>
      <c r="AO843">
        <v>18</v>
      </c>
      <c r="AT843">
        <f t="shared" si="50"/>
        <v>750</v>
      </c>
    </row>
    <row r="844" spans="21:46" x14ac:dyDescent="0.25">
      <c r="U844">
        <v>752</v>
      </c>
      <c r="V844">
        <v>6</v>
      </c>
      <c r="W844">
        <v>5</v>
      </c>
      <c r="X844">
        <v>16</v>
      </c>
      <c r="Y844">
        <v>20</v>
      </c>
      <c r="Z844">
        <v>4</v>
      </c>
      <c r="AA844">
        <v>13</v>
      </c>
      <c r="AB844">
        <v>15</v>
      </c>
      <c r="AC844">
        <v>17</v>
      </c>
      <c r="AD844">
        <v>1</v>
      </c>
      <c r="AE844">
        <v>2</v>
      </c>
      <c r="AF844">
        <v>11</v>
      </c>
      <c r="AG844">
        <v>8</v>
      </c>
      <c r="AH844">
        <v>3</v>
      </c>
      <c r="AI844">
        <v>7</v>
      </c>
      <c r="AJ844">
        <v>12</v>
      </c>
      <c r="AK844">
        <v>9</v>
      </c>
      <c r="AL844">
        <v>19</v>
      </c>
      <c r="AM844">
        <v>14</v>
      </c>
      <c r="AN844">
        <v>10</v>
      </c>
      <c r="AO844">
        <v>18</v>
      </c>
      <c r="AT844">
        <f t="shared" si="50"/>
        <v>751</v>
      </c>
    </row>
    <row r="845" spans="21:46" x14ac:dyDescent="0.25">
      <c r="U845">
        <v>753</v>
      </c>
      <c r="V845">
        <v>6</v>
      </c>
      <c r="W845">
        <v>3</v>
      </c>
      <c r="X845">
        <v>17</v>
      </c>
      <c r="Y845">
        <v>19</v>
      </c>
      <c r="Z845">
        <v>7</v>
      </c>
      <c r="AA845">
        <v>16</v>
      </c>
      <c r="AB845">
        <v>14</v>
      </c>
      <c r="AC845">
        <v>15</v>
      </c>
      <c r="AD845">
        <v>1</v>
      </c>
      <c r="AE845">
        <v>2</v>
      </c>
      <c r="AF845">
        <v>12</v>
      </c>
      <c r="AG845">
        <v>9</v>
      </c>
      <c r="AH845">
        <v>4</v>
      </c>
      <c r="AI845">
        <v>13</v>
      </c>
      <c r="AJ845">
        <v>8</v>
      </c>
      <c r="AK845">
        <v>5</v>
      </c>
      <c r="AL845">
        <v>20</v>
      </c>
      <c r="AM845">
        <v>10</v>
      </c>
      <c r="AN845">
        <v>11</v>
      </c>
      <c r="AO845">
        <v>18</v>
      </c>
      <c r="AT845">
        <f t="shared" si="50"/>
        <v>752</v>
      </c>
    </row>
    <row r="846" spans="21:46" x14ac:dyDescent="0.25">
      <c r="U846">
        <v>754</v>
      </c>
      <c r="V846">
        <v>4</v>
      </c>
      <c r="W846">
        <v>5</v>
      </c>
      <c r="X846">
        <v>15</v>
      </c>
      <c r="Y846">
        <v>19</v>
      </c>
      <c r="Z846">
        <v>7</v>
      </c>
      <c r="AA846">
        <v>13</v>
      </c>
      <c r="AB846">
        <v>16</v>
      </c>
      <c r="AC846">
        <v>18</v>
      </c>
      <c r="AD846">
        <v>1</v>
      </c>
      <c r="AE846">
        <v>2</v>
      </c>
      <c r="AF846">
        <v>9</v>
      </c>
      <c r="AG846">
        <v>11</v>
      </c>
      <c r="AH846">
        <v>3</v>
      </c>
      <c r="AI846">
        <v>10</v>
      </c>
      <c r="AJ846">
        <v>6</v>
      </c>
      <c r="AK846">
        <v>8</v>
      </c>
      <c r="AL846">
        <v>20</v>
      </c>
      <c r="AM846">
        <v>14</v>
      </c>
      <c r="AN846">
        <v>12</v>
      </c>
      <c r="AO846">
        <v>17</v>
      </c>
      <c r="AT846">
        <f t="shared" si="50"/>
        <v>753</v>
      </c>
    </row>
    <row r="847" spans="21:46" x14ac:dyDescent="0.25">
      <c r="U847">
        <v>755</v>
      </c>
      <c r="V847">
        <v>8</v>
      </c>
      <c r="W847">
        <v>5</v>
      </c>
      <c r="X847">
        <v>17</v>
      </c>
      <c r="Y847">
        <v>20</v>
      </c>
      <c r="Z847">
        <v>4</v>
      </c>
      <c r="AA847">
        <v>11</v>
      </c>
      <c r="AB847">
        <v>15</v>
      </c>
      <c r="AC847" t="e">
        <v>#N/A</v>
      </c>
      <c r="AD847">
        <v>1</v>
      </c>
      <c r="AE847">
        <v>2</v>
      </c>
      <c r="AF847">
        <v>9</v>
      </c>
      <c r="AG847">
        <v>12</v>
      </c>
      <c r="AH847">
        <v>3</v>
      </c>
      <c r="AI847">
        <v>10</v>
      </c>
      <c r="AJ847">
        <v>6</v>
      </c>
      <c r="AK847">
        <v>7</v>
      </c>
      <c r="AL847">
        <v>19</v>
      </c>
      <c r="AM847">
        <v>14</v>
      </c>
      <c r="AN847">
        <v>13</v>
      </c>
      <c r="AO847">
        <v>18</v>
      </c>
      <c r="AT847">
        <f t="shared" si="50"/>
        <v>754</v>
      </c>
    </row>
    <row r="848" spans="21:46" x14ac:dyDescent="0.25">
      <c r="U848">
        <v>756</v>
      </c>
      <c r="V848">
        <v>8</v>
      </c>
      <c r="W848">
        <v>7</v>
      </c>
      <c r="X848">
        <v>18</v>
      </c>
      <c r="Y848">
        <v>20</v>
      </c>
      <c r="Z848">
        <v>4</v>
      </c>
      <c r="AA848">
        <v>9</v>
      </c>
      <c r="AB848">
        <v>14</v>
      </c>
      <c r="AC848">
        <v>16</v>
      </c>
      <c r="AD848">
        <v>1</v>
      </c>
      <c r="AE848">
        <v>2</v>
      </c>
      <c r="AF848">
        <v>12</v>
      </c>
      <c r="AG848">
        <v>11</v>
      </c>
      <c r="AH848">
        <v>3</v>
      </c>
      <c r="AI848">
        <v>13</v>
      </c>
      <c r="AJ848">
        <v>6</v>
      </c>
      <c r="AK848">
        <v>5</v>
      </c>
      <c r="AL848">
        <v>19</v>
      </c>
      <c r="AM848">
        <v>15</v>
      </c>
      <c r="AN848">
        <v>10</v>
      </c>
      <c r="AO848">
        <v>17</v>
      </c>
      <c r="AT848">
        <f t="shared" si="50"/>
        <v>755</v>
      </c>
    </row>
    <row r="849" spans="21:46" x14ac:dyDescent="0.25">
      <c r="U849">
        <v>757</v>
      </c>
      <c r="V849">
        <v>6</v>
      </c>
      <c r="W849">
        <v>5</v>
      </c>
      <c r="X849">
        <v>17</v>
      </c>
      <c r="Y849">
        <v>20</v>
      </c>
      <c r="Z849">
        <v>3</v>
      </c>
      <c r="AA849">
        <v>10</v>
      </c>
      <c r="AB849">
        <v>16</v>
      </c>
      <c r="AC849">
        <v>15</v>
      </c>
      <c r="AD849">
        <v>1</v>
      </c>
      <c r="AE849">
        <v>2</v>
      </c>
      <c r="AF849">
        <v>11</v>
      </c>
      <c r="AG849">
        <v>12</v>
      </c>
      <c r="AH849">
        <v>4</v>
      </c>
      <c r="AI849">
        <v>13</v>
      </c>
      <c r="AJ849">
        <v>9</v>
      </c>
      <c r="AK849">
        <v>8</v>
      </c>
      <c r="AL849">
        <v>19</v>
      </c>
      <c r="AM849">
        <v>14</v>
      </c>
      <c r="AN849">
        <v>7</v>
      </c>
      <c r="AO849">
        <v>18</v>
      </c>
      <c r="AT849">
        <f t="shared" si="50"/>
        <v>756</v>
      </c>
    </row>
    <row r="850" spans="21:46" x14ac:dyDescent="0.25">
      <c r="U850">
        <v>758</v>
      </c>
      <c r="V850">
        <v>6</v>
      </c>
      <c r="W850">
        <v>5</v>
      </c>
      <c r="X850">
        <v>17</v>
      </c>
      <c r="Y850">
        <v>20</v>
      </c>
      <c r="Z850">
        <v>8</v>
      </c>
      <c r="AA850">
        <v>13</v>
      </c>
      <c r="AB850">
        <v>12</v>
      </c>
      <c r="AC850">
        <v>16</v>
      </c>
      <c r="AD850">
        <v>1</v>
      </c>
      <c r="AE850">
        <v>2</v>
      </c>
      <c r="AF850">
        <v>11</v>
      </c>
      <c r="AG850">
        <v>10</v>
      </c>
      <c r="AH850">
        <v>3</v>
      </c>
      <c r="AI850">
        <v>9</v>
      </c>
      <c r="AJ850">
        <v>4</v>
      </c>
      <c r="AK850">
        <v>7</v>
      </c>
      <c r="AL850">
        <v>19</v>
      </c>
      <c r="AM850">
        <v>15</v>
      </c>
      <c r="AN850">
        <v>14</v>
      </c>
      <c r="AO850">
        <v>18</v>
      </c>
      <c r="AT850">
        <f t="shared" si="50"/>
        <v>757</v>
      </c>
    </row>
    <row r="851" spans="21:46" x14ac:dyDescent="0.25">
      <c r="U851">
        <v>759</v>
      </c>
      <c r="V851">
        <v>9</v>
      </c>
      <c r="W851">
        <v>5</v>
      </c>
      <c r="X851">
        <v>18</v>
      </c>
      <c r="Y851">
        <v>19</v>
      </c>
      <c r="Z851">
        <v>4</v>
      </c>
      <c r="AA851">
        <v>12</v>
      </c>
      <c r="AB851">
        <v>15</v>
      </c>
      <c r="AC851">
        <v>16</v>
      </c>
      <c r="AD851">
        <v>1</v>
      </c>
      <c r="AE851">
        <v>2</v>
      </c>
      <c r="AF851">
        <v>11</v>
      </c>
      <c r="AG851">
        <v>10</v>
      </c>
      <c r="AH851">
        <v>3</v>
      </c>
      <c r="AI851">
        <v>13</v>
      </c>
      <c r="AJ851">
        <v>6</v>
      </c>
      <c r="AK851">
        <v>7</v>
      </c>
      <c r="AL851">
        <v>20</v>
      </c>
      <c r="AM851">
        <v>14</v>
      </c>
      <c r="AN851">
        <v>8</v>
      </c>
      <c r="AO851">
        <v>17</v>
      </c>
      <c r="AT851">
        <f t="shared" si="50"/>
        <v>758</v>
      </c>
    </row>
    <row r="852" spans="21:46" x14ac:dyDescent="0.25">
      <c r="U852">
        <v>760</v>
      </c>
      <c r="V852">
        <v>14</v>
      </c>
      <c r="W852">
        <v>3</v>
      </c>
      <c r="X852">
        <v>17</v>
      </c>
      <c r="Y852">
        <v>19</v>
      </c>
      <c r="Z852">
        <v>5</v>
      </c>
      <c r="AA852">
        <v>12</v>
      </c>
      <c r="AB852">
        <v>15</v>
      </c>
      <c r="AC852">
        <v>16</v>
      </c>
      <c r="AD852">
        <v>1</v>
      </c>
      <c r="AE852">
        <v>2</v>
      </c>
      <c r="AF852">
        <v>8</v>
      </c>
      <c r="AG852">
        <v>13</v>
      </c>
      <c r="AH852">
        <v>4</v>
      </c>
      <c r="AI852">
        <v>10</v>
      </c>
      <c r="AJ852">
        <v>6</v>
      </c>
      <c r="AK852">
        <v>7</v>
      </c>
      <c r="AL852">
        <v>20</v>
      </c>
      <c r="AM852">
        <v>9</v>
      </c>
      <c r="AN852">
        <v>11</v>
      </c>
      <c r="AO852">
        <v>18</v>
      </c>
      <c r="AT852">
        <f t="shared" si="50"/>
        <v>759</v>
      </c>
    </row>
    <row r="853" spans="21:46" x14ac:dyDescent="0.25">
      <c r="U853">
        <v>761</v>
      </c>
      <c r="V853">
        <v>8</v>
      </c>
      <c r="W853">
        <v>5</v>
      </c>
      <c r="X853">
        <v>17</v>
      </c>
      <c r="Y853">
        <v>19</v>
      </c>
      <c r="Z853">
        <v>4</v>
      </c>
      <c r="AA853">
        <v>14</v>
      </c>
      <c r="AB853">
        <v>15</v>
      </c>
      <c r="AC853">
        <v>16</v>
      </c>
      <c r="AD853">
        <v>1</v>
      </c>
      <c r="AE853">
        <v>2</v>
      </c>
      <c r="AF853">
        <v>12</v>
      </c>
      <c r="AG853">
        <v>11</v>
      </c>
      <c r="AH853">
        <v>3</v>
      </c>
      <c r="AI853">
        <v>9</v>
      </c>
      <c r="AJ853">
        <v>6</v>
      </c>
      <c r="AK853">
        <v>7</v>
      </c>
      <c r="AL853">
        <v>20</v>
      </c>
      <c r="AM853">
        <v>13</v>
      </c>
      <c r="AN853">
        <v>10</v>
      </c>
      <c r="AO853">
        <v>18</v>
      </c>
      <c r="AT853">
        <f t="shared" si="50"/>
        <v>760</v>
      </c>
    </row>
    <row r="854" spans="21:46" x14ac:dyDescent="0.25">
      <c r="U854">
        <v>762</v>
      </c>
      <c r="V854">
        <v>8</v>
      </c>
      <c r="W854">
        <v>4</v>
      </c>
      <c r="X854">
        <v>15</v>
      </c>
      <c r="Y854">
        <v>19</v>
      </c>
      <c r="Z854">
        <v>7</v>
      </c>
      <c r="AA854">
        <v>16</v>
      </c>
      <c r="AB854">
        <v>14</v>
      </c>
      <c r="AC854">
        <v>17</v>
      </c>
      <c r="AD854">
        <v>1</v>
      </c>
      <c r="AE854">
        <v>2</v>
      </c>
      <c r="AF854">
        <v>11</v>
      </c>
      <c r="AG854">
        <v>10</v>
      </c>
      <c r="AH854">
        <v>3</v>
      </c>
      <c r="AI854">
        <v>9</v>
      </c>
      <c r="AJ854">
        <v>6</v>
      </c>
      <c r="AK854">
        <v>5</v>
      </c>
      <c r="AL854">
        <v>20</v>
      </c>
      <c r="AM854">
        <v>12</v>
      </c>
      <c r="AN854">
        <v>13</v>
      </c>
      <c r="AO854">
        <v>18</v>
      </c>
      <c r="AT854">
        <f t="shared" si="50"/>
        <v>761</v>
      </c>
    </row>
    <row r="855" spans="21:46" x14ac:dyDescent="0.25">
      <c r="U855">
        <v>763</v>
      </c>
      <c r="V855">
        <v>10</v>
      </c>
      <c r="W855">
        <v>4</v>
      </c>
      <c r="X855">
        <v>17</v>
      </c>
      <c r="Y855">
        <v>19</v>
      </c>
      <c r="Z855">
        <v>6</v>
      </c>
      <c r="AA855">
        <v>12</v>
      </c>
      <c r="AB855">
        <v>18</v>
      </c>
      <c r="AC855">
        <v>15</v>
      </c>
      <c r="AD855">
        <v>1</v>
      </c>
      <c r="AE855">
        <v>2</v>
      </c>
      <c r="AF855">
        <v>14</v>
      </c>
      <c r="AG855">
        <v>11</v>
      </c>
      <c r="AH855">
        <v>3</v>
      </c>
      <c r="AI855">
        <v>9</v>
      </c>
      <c r="AJ855">
        <v>5</v>
      </c>
      <c r="AK855">
        <v>7</v>
      </c>
      <c r="AL855">
        <v>20</v>
      </c>
      <c r="AM855">
        <v>13</v>
      </c>
      <c r="AN855">
        <v>8</v>
      </c>
      <c r="AO855">
        <v>16</v>
      </c>
      <c r="AT855">
        <f t="shared" si="50"/>
        <v>762</v>
      </c>
    </row>
    <row r="856" spans="21:46" x14ac:dyDescent="0.25">
      <c r="U856">
        <v>764</v>
      </c>
      <c r="V856">
        <v>7</v>
      </c>
      <c r="W856">
        <v>4</v>
      </c>
      <c r="X856">
        <v>18</v>
      </c>
      <c r="Y856">
        <v>19</v>
      </c>
      <c r="Z856">
        <v>5</v>
      </c>
      <c r="AA856">
        <v>11</v>
      </c>
      <c r="AB856">
        <v>15</v>
      </c>
      <c r="AC856">
        <v>16</v>
      </c>
      <c r="AD856">
        <v>1</v>
      </c>
      <c r="AE856">
        <v>2</v>
      </c>
      <c r="AF856">
        <v>14</v>
      </c>
      <c r="AG856">
        <v>8</v>
      </c>
      <c r="AH856">
        <v>3</v>
      </c>
      <c r="AI856">
        <v>10</v>
      </c>
      <c r="AJ856">
        <v>6</v>
      </c>
      <c r="AK856">
        <v>9</v>
      </c>
      <c r="AL856">
        <v>20</v>
      </c>
      <c r="AM856">
        <v>13</v>
      </c>
      <c r="AN856">
        <v>12</v>
      </c>
      <c r="AO856">
        <v>17</v>
      </c>
      <c r="AT856">
        <f t="shared" si="50"/>
        <v>763</v>
      </c>
    </row>
    <row r="857" spans="21:46" x14ac:dyDescent="0.25">
      <c r="U857">
        <v>765</v>
      </c>
      <c r="V857">
        <v>8</v>
      </c>
      <c r="W857">
        <v>4</v>
      </c>
      <c r="X857">
        <v>16</v>
      </c>
      <c r="Y857">
        <v>20</v>
      </c>
      <c r="Z857">
        <v>5</v>
      </c>
      <c r="AA857">
        <v>14</v>
      </c>
      <c r="AB857">
        <v>12</v>
      </c>
      <c r="AC857">
        <v>19</v>
      </c>
      <c r="AD857">
        <v>1</v>
      </c>
      <c r="AE857">
        <v>2</v>
      </c>
      <c r="AF857">
        <v>13</v>
      </c>
      <c r="AG857">
        <v>10</v>
      </c>
      <c r="AH857">
        <v>3</v>
      </c>
      <c r="AI857">
        <v>9</v>
      </c>
      <c r="AJ857">
        <v>7</v>
      </c>
      <c r="AK857">
        <v>6</v>
      </c>
      <c r="AL857">
        <v>17</v>
      </c>
      <c r="AM857">
        <v>15</v>
      </c>
      <c r="AN857">
        <v>11</v>
      </c>
      <c r="AO857">
        <v>18</v>
      </c>
      <c r="AT857">
        <f t="shared" si="50"/>
        <v>764</v>
      </c>
    </row>
    <row r="858" spans="21:46" x14ac:dyDescent="0.25">
      <c r="U858">
        <v>766</v>
      </c>
      <c r="V858">
        <v>8</v>
      </c>
      <c r="W858">
        <v>5</v>
      </c>
      <c r="X858">
        <v>17</v>
      </c>
      <c r="Y858">
        <v>19</v>
      </c>
      <c r="Z858">
        <v>4</v>
      </c>
      <c r="AA858">
        <v>14</v>
      </c>
      <c r="AB858">
        <v>15</v>
      </c>
      <c r="AC858">
        <v>13</v>
      </c>
      <c r="AD858">
        <v>1</v>
      </c>
      <c r="AE858">
        <v>2</v>
      </c>
      <c r="AF858">
        <v>11</v>
      </c>
      <c r="AG858">
        <v>10</v>
      </c>
      <c r="AH858">
        <v>3</v>
      </c>
      <c r="AI858">
        <v>9</v>
      </c>
      <c r="AJ858">
        <v>6</v>
      </c>
      <c r="AK858">
        <v>7</v>
      </c>
      <c r="AL858">
        <v>20</v>
      </c>
      <c r="AM858">
        <v>16</v>
      </c>
      <c r="AN858">
        <v>12</v>
      </c>
      <c r="AO858">
        <v>18</v>
      </c>
      <c r="AT858">
        <f t="shared" si="50"/>
        <v>765</v>
      </c>
    </row>
    <row r="859" spans="21:46" x14ac:dyDescent="0.25">
      <c r="U859">
        <v>767</v>
      </c>
      <c r="V859">
        <v>9</v>
      </c>
      <c r="W859">
        <v>5</v>
      </c>
      <c r="X859">
        <v>17</v>
      </c>
      <c r="Y859">
        <v>19</v>
      </c>
      <c r="Z859">
        <v>6</v>
      </c>
      <c r="AA859">
        <v>12</v>
      </c>
      <c r="AB859">
        <v>13</v>
      </c>
      <c r="AC859">
        <v>16</v>
      </c>
      <c r="AD859">
        <v>1</v>
      </c>
      <c r="AE859">
        <v>3</v>
      </c>
      <c r="AF859">
        <v>14</v>
      </c>
      <c r="AG859">
        <v>11</v>
      </c>
      <c r="AH859">
        <v>2</v>
      </c>
      <c r="AI859">
        <v>8</v>
      </c>
      <c r="AJ859">
        <v>4</v>
      </c>
      <c r="AK859">
        <v>7</v>
      </c>
      <c r="AL859">
        <v>20</v>
      </c>
      <c r="AM859">
        <v>15</v>
      </c>
      <c r="AN859">
        <v>10</v>
      </c>
      <c r="AO859">
        <v>18</v>
      </c>
      <c r="AT859">
        <f t="shared" si="50"/>
        <v>766</v>
      </c>
    </row>
    <row r="860" spans="21:46" x14ac:dyDescent="0.25">
      <c r="U860">
        <v>768</v>
      </c>
      <c r="V860">
        <v>7</v>
      </c>
      <c r="W860">
        <v>4</v>
      </c>
      <c r="X860">
        <v>17</v>
      </c>
      <c r="Y860">
        <v>20</v>
      </c>
      <c r="Z860">
        <v>5</v>
      </c>
      <c r="AA860">
        <v>11</v>
      </c>
      <c r="AB860">
        <v>15</v>
      </c>
      <c r="AC860">
        <v>16</v>
      </c>
      <c r="AD860">
        <v>1</v>
      </c>
      <c r="AE860">
        <v>3</v>
      </c>
      <c r="AF860">
        <v>13</v>
      </c>
      <c r="AG860">
        <v>12</v>
      </c>
      <c r="AH860">
        <v>2</v>
      </c>
      <c r="AI860">
        <v>10</v>
      </c>
      <c r="AJ860">
        <v>6</v>
      </c>
      <c r="AK860">
        <v>8</v>
      </c>
      <c r="AL860">
        <v>19</v>
      </c>
      <c r="AM860">
        <v>14</v>
      </c>
      <c r="AN860">
        <v>9</v>
      </c>
      <c r="AO860">
        <v>18</v>
      </c>
      <c r="AT860">
        <f t="shared" si="50"/>
        <v>767</v>
      </c>
    </row>
    <row r="861" spans="21:46" x14ac:dyDescent="0.25">
      <c r="U861">
        <v>769</v>
      </c>
      <c r="V861">
        <v>5</v>
      </c>
      <c r="W861">
        <v>8</v>
      </c>
      <c r="X861">
        <v>16</v>
      </c>
      <c r="Y861">
        <v>20</v>
      </c>
      <c r="Z861">
        <v>3</v>
      </c>
      <c r="AA861">
        <v>13</v>
      </c>
      <c r="AB861">
        <v>15</v>
      </c>
      <c r="AC861">
        <v>18</v>
      </c>
      <c r="AD861">
        <v>1</v>
      </c>
      <c r="AE861">
        <v>4</v>
      </c>
      <c r="AF861">
        <v>9</v>
      </c>
      <c r="AG861">
        <v>10</v>
      </c>
      <c r="AH861">
        <v>2</v>
      </c>
      <c r="AI861">
        <v>11</v>
      </c>
      <c r="AJ861">
        <v>6</v>
      </c>
      <c r="AK861">
        <v>7</v>
      </c>
      <c r="AL861">
        <v>19</v>
      </c>
      <c r="AM861">
        <v>14</v>
      </c>
      <c r="AN861">
        <v>12</v>
      </c>
      <c r="AO861">
        <v>17</v>
      </c>
      <c r="AT861">
        <f t="shared" si="50"/>
        <v>768</v>
      </c>
    </row>
    <row r="862" spans="21:46" x14ac:dyDescent="0.25">
      <c r="U862">
        <v>770</v>
      </c>
      <c r="V862">
        <v>9</v>
      </c>
      <c r="W862">
        <v>4</v>
      </c>
      <c r="X862">
        <v>18</v>
      </c>
      <c r="Y862">
        <v>20</v>
      </c>
      <c r="Z862">
        <v>5</v>
      </c>
      <c r="AA862">
        <v>12</v>
      </c>
      <c r="AB862">
        <v>15</v>
      </c>
      <c r="AC862">
        <v>17</v>
      </c>
      <c r="AD862">
        <v>1</v>
      </c>
      <c r="AE862">
        <v>2</v>
      </c>
      <c r="AF862">
        <v>13</v>
      </c>
      <c r="AG862">
        <v>6</v>
      </c>
      <c r="AH862">
        <v>3</v>
      </c>
      <c r="AI862">
        <v>11</v>
      </c>
      <c r="AJ862">
        <v>7</v>
      </c>
      <c r="AK862">
        <v>10</v>
      </c>
      <c r="AL862">
        <v>19</v>
      </c>
      <c r="AM862">
        <v>14</v>
      </c>
      <c r="AN862">
        <v>8</v>
      </c>
      <c r="AO862">
        <v>16</v>
      </c>
      <c r="AT862">
        <f t="shared" ref="AT862:AT925" si="51">U861</f>
        <v>769</v>
      </c>
    </row>
    <row r="863" spans="21:46" x14ac:dyDescent="0.25">
      <c r="U863">
        <v>771</v>
      </c>
      <c r="V863">
        <v>9</v>
      </c>
      <c r="W863">
        <v>4</v>
      </c>
      <c r="X863">
        <v>16</v>
      </c>
      <c r="Y863">
        <v>19</v>
      </c>
      <c r="Z863">
        <v>8</v>
      </c>
      <c r="AA863">
        <v>15</v>
      </c>
      <c r="AB863">
        <v>10</v>
      </c>
      <c r="AC863">
        <v>17</v>
      </c>
      <c r="AD863">
        <v>1</v>
      </c>
      <c r="AE863">
        <v>2</v>
      </c>
      <c r="AF863">
        <v>14</v>
      </c>
      <c r="AG863">
        <v>11</v>
      </c>
      <c r="AH863">
        <v>3</v>
      </c>
      <c r="AI863">
        <v>7</v>
      </c>
      <c r="AJ863">
        <v>5</v>
      </c>
      <c r="AK863">
        <v>6</v>
      </c>
      <c r="AL863">
        <v>20</v>
      </c>
      <c r="AM863">
        <v>12</v>
      </c>
      <c r="AN863">
        <v>13</v>
      </c>
      <c r="AO863">
        <v>18</v>
      </c>
      <c r="AT863">
        <f t="shared" si="51"/>
        <v>770</v>
      </c>
    </row>
    <row r="864" spans="21:46" x14ac:dyDescent="0.25">
      <c r="U864">
        <v>772</v>
      </c>
      <c r="V864">
        <v>7</v>
      </c>
      <c r="W864">
        <v>4</v>
      </c>
      <c r="X864">
        <v>16</v>
      </c>
      <c r="Y864">
        <v>20</v>
      </c>
      <c r="Z864">
        <v>6</v>
      </c>
      <c r="AA864">
        <v>9</v>
      </c>
      <c r="AB864">
        <v>15</v>
      </c>
      <c r="AC864">
        <v>17</v>
      </c>
      <c r="AD864">
        <v>1</v>
      </c>
      <c r="AE864">
        <v>2</v>
      </c>
      <c r="AF864">
        <v>11</v>
      </c>
      <c r="AG864">
        <v>10</v>
      </c>
      <c r="AH864">
        <v>3</v>
      </c>
      <c r="AI864">
        <v>12</v>
      </c>
      <c r="AJ864">
        <v>8</v>
      </c>
      <c r="AK864">
        <v>5</v>
      </c>
      <c r="AL864">
        <v>18</v>
      </c>
      <c r="AM864">
        <v>13</v>
      </c>
      <c r="AN864">
        <v>14</v>
      </c>
      <c r="AO864">
        <v>19</v>
      </c>
      <c r="AT864">
        <f t="shared" si="51"/>
        <v>771</v>
      </c>
    </row>
    <row r="865" spans="21:46" x14ac:dyDescent="0.25">
      <c r="U865">
        <v>773</v>
      </c>
      <c r="V865">
        <v>10</v>
      </c>
      <c r="W865">
        <v>5</v>
      </c>
      <c r="X865">
        <v>13</v>
      </c>
      <c r="Y865">
        <v>20</v>
      </c>
      <c r="Z865">
        <v>4</v>
      </c>
      <c r="AA865">
        <v>15</v>
      </c>
      <c r="AB865">
        <v>18</v>
      </c>
      <c r="AC865">
        <v>16</v>
      </c>
      <c r="AD865">
        <v>1</v>
      </c>
      <c r="AE865">
        <v>2</v>
      </c>
      <c r="AF865">
        <v>8</v>
      </c>
      <c r="AG865">
        <v>9</v>
      </c>
      <c r="AH865">
        <v>3</v>
      </c>
      <c r="AI865">
        <v>7</v>
      </c>
      <c r="AJ865">
        <v>11</v>
      </c>
      <c r="AK865">
        <v>6</v>
      </c>
      <c r="AL865">
        <v>19</v>
      </c>
      <c r="AM865">
        <v>14</v>
      </c>
      <c r="AN865">
        <v>12</v>
      </c>
      <c r="AO865">
        <v>17</v>
      </c>
      <c r="AT865">
        <f t="shared" si="51"/>
        <v>772</v>
      </c>
    </row>
    <row r="866" spans="21:46" x14ac:dyDescent="0.25">
      <c r="U866">
        <v>774</v>
      </c>
      <c r="V866">
        <v>8</v>
      </c>
      <c r="W866">
        <v>6</v>
      </c>
      <c r="X866">
        <v>17</v>
      </c>
      <c r="Y866">
        <v>20</v>
      </c>
      <c r="Z866">
        <v>7</v>
      </c>
      <c r="AA866">
        <v>11</v>
      </c>
      <c r="AB866">
        <v>16</v>
      </c>
      <c r="AC866">
        <v>14</v>
      </c>
      <c r="AD866">
        <v>1</v>
      </c>
      <c r="AE866">
        <v>3</v>
      </c>
      <c r="AF866">
        <v>9</v>
      </c>
      <c r="AG866">
        <v>12</v>
      </c>
      <c r="AH866">
        <v>2</v>
      </c>
      <c r="AI866">
        <v>13</v>
      </c>
      <c r="AJ866">
        <v>4</v>
      </c>
      <c r="AK866">
        <v>5</v>
      </c>
      <c r="AL866">
        <v>19</v>
      </c>
      <c r="AM866">
        <v>15</v>
      </c>
      <c r="AN866">
        <v>10</v>
      </c>
      <c r="AO866">
        <v>18</v>
      </c>
      <c r="AT866">
        <f t="shared" si="51"/>
        <v>773</v>
      </c>
    </row>
    <row r="867" spans="21:46" x14ac:dyDescent="0.25">
      <c r="U867">
        <v>775</v>
      </c>
      <c r="V867">
        <v>7</v>
      </c>
      <c r="W867">
        <v>6</v>
      </c>
      <c r="X867">
        <v>17</v>
      </c>
      <c r="Y867">
        <v>19</v>
      </c>
      <c r="Z867">
        <v>4</v>
      </c>
      <c r="AA867">
        <v>15</v>
      </c>
      <c r="AB867">
        <v>16</v>
      </c>
      <c r="AC867">
        <v>13</v>
      </c>
      <c r="AD867">
        <v>1</v>
      </c>
      <c r="AE867">
        <v>2</v>
      </c>
      <c r="AF867">
        <v>12</v>
      </c>
      <c r="AG867">
        <v>10</v>
      </c>
      <c r="AH867">
        <v>3</v>
      </c>
      <c r="AI867">
        <v>9</v>
      </c>
      <c r="AJ867">
        <v>8</v>
      </c>
      <c r="AK867">
        <v>5</v>
      </c>
      <c r="AL867">
        <v>20</v>
      </c>
      <c r="AM867">
        <v>14</v>
      </c>
      <c r="AN867">
        <v>11</v>
      </c>
      <c r="AO867">
        <v>18</v>
      </c>
      <c r="AT867">
        <f t="shared" si="51"/>
        <v>774</v>
      </c>
    </row>
    <row r="868" spans="21:46" x14ac:dyDescent="0.25">
      <c r="U868">
        <v>776</v>
      </c>
      <c r="V868">
        <v>7</v>
      </c>
      <c r="W868">
        <v>5</v>
      </c>
      <c r="X868">
        <v>17</v>
      </c>
      <c r="Y868">
        <v>20</v>
      </c>
      <c r="Z868">
        <v>4</v>
      </c>
      <c r="AA868">
        <v>12</v>
      </c>
      <c r="AB868">
        <v>14</v>
      </c>
      <c r="AC868">
        <v>16</v>
      </c>
      <c r="AD868">
        <v>1</v>
      </c>
      <c r="AE868">
        <v>3</v>
      </c>
      <c r="AF868">
        <v>11</v>
      </c>
      <c r="AG868">
        <v>13</v>
      </c>
      <c r="AH868">
        <v>2</v>
      </c>
      <c r="AI868">
        <v>10</v>
      </c>
      <c r="AJ868">
        <v>8</v>
      </c>
      <c r="AK868">
        <v>6</v>
      </c>
      <c r="AL868">
        <v>19</v>
      </c>
      <c r="AM868">
        <v>15</v>
      </c>
      <c r="AN868">
        <v>9</v>
      </c>
      <c r="AO868">
        <v>18</v>
      </c>
      <c r="AT868">
        <f t="shared" si="51"/>
        <v>775</v>
      </c>
    </row>
    <row r="869" spans="21:46" x14ac:dyDescent="0.25">
      <c r="U869">
        <v>777</v>
      </c>
      <c r="V869">
        <v>8</v>
      </c>
      <c r="W869">
        <v>7</v>
      </c>
      <c r="X869">
        <v>15</v>
      </c>
      <c r="Y869">
        <v>20</v>
      </c>
      <c r="Z869">
        <v>4</v>
      </c>
      <c r="AA869">
        <v>14</v>
      </c>
      <c r="AB869">
        <v>16</v>
      </c>
      <c r="AC869">
        <v>18</v>
      </c>
      <c r="AD869">
        <v>1</v>
      </c>
      <c r="AE869">
        <v>3</v>
      </c>
      <c r="AF869">
        <v>11</v>
      </c>
      <c r="AG869">
        <v>10</v>
      </c>
      <c r="AH869">
        <v>2</v>
      </c>
      <c r="AI869">
        <v>9</v>
      </c>
      <c r="AJ869">
        <v>5</v>
      </c>
      <c r="AK869">
        <v>6</v>
      </c>
      <c r="AL869">
        <v>19</v>
      </c>
      <c r="AM869">
        <v>13</v>
      </c>
      <c r="AN869">
        <v>12</v>
      </c>
      <c r="AO869">
        <v>17</v>
      </c>
      <c r="AT869">
        <f t="shared" si="51"/>
        <v>776</v>
      </c>
    </row>
    <row r="870" spans="21:46" x14ac:dyDescent="0.25">
      <c r="U870">
        <v>778</v>
      </c>
      <c r="V870">
        <v>7</v>
      </c>
      <c r="W870">
        <v>6</v>
      </c>
      <c r="X870">
        <v>16</v>
      </c>
      <c r="Y870">
        <v>19</v>
      </c>
      <c r="Z870">
        <v>5</v>
      </c>
      <c r="AA870">
        <v>12</v>
      </c>
      <c r="AB870">
        <v>14</v>
      </c>
      <c r="AC870">
        <v>17</v>
      </c>
      <c r="AD870">
        <v>1</v>
      </c>
      <c r="AE870">
        <v>2</v>
      </c>
      <c r="AF870">
        <v>9</v>
      </c>
      <c r="AG870">
        <v>10</v>
      </c>
      <c r="AH870">
        <v>4</v>
      </c>
      <c r="AI870">
        <v>13</v>
      </c>
      <c r="AJ870">
        <v>3</v>
      </c>
      <c r="AK870">
        <v>8</v>
      </c>
      <c r="AL870">
        <v>20</v>
      </c>
      <c r="AM870">
        <v>15</v>
      </c>
      <c r="AN870">
        <v>11</v>
      </c>
      <c r="AO870">
        <v>18</v>
      </c>
      <c r="AT870">
        <f t="shared" si="51"/>
        <v>777</v>
      </c>
    </row>
    <row r="871" spans="21:46" x14ac:dyDescent="0.25">
      <c r="U871">
        <v>779</v>
      </c>
      <c r="V871">
        <v>9</v>
      </c>
      <c r="W871">
        <v>4</v>
      </c>
      <c r="X871">
        <v>14</v>
      </c>
      <c r="Y871">
        <v>20</v>
      </c>
      <c r="Z871">
        <v>5</v>
      </c>
      <c r="AA871">
        <v>12</v>
      </c>
      <c r="AB871">
        <v>17</v>
      </c>
      <c r="AC871">
        <v>16</v>
      </c>
      <c r="AD871">
        <v>1</v>
      </c>
      <c r="AE871">
        <v>2</v>
      </c>
      <c r="AF871">
        <v>15</v>
      </c>
      <c r="AG871">
        <v>8</v>
      </c>
      <c r="AH871">
        <v>3</v>
      </c>
      <c r="AI871">
        <v>10</v>
      </c>
      <c r="AJ871">
        <v>6</v>
      </c>
      <c r="AK871">
        <v>7</v>
      </c>
      <c r="AL871">
        <v>19</v>
      </c>
      <c r="AM871">
        <v>13</v>
      </c>
      <c r="AN871">
        <v>11</v>
      </c>
      <c r="AO871">
        <v>18</v>
      </c>
      <c r="AT871">
        <f t="shared" si="51"/>
        <v>778</v>
      </c>
    </row>
    <row r="872" spans="21:46" x14ac:dyDescent="0.25">
      <c r="U872">
        <v>780</v>
      </c>
      <c r="V872">
        <v>5</v>
      </c>
      <c r="W872">
        <v>6</v>
      </c>
      <c r="X872">
        <v>16</v>
      </c>
      <c r="Y872">
        <v>20</v>
      </c>
      <c r="Z872">
        <v>4</v>
      </c>
      <c r="AA872">
        <v>14</v>
      </c>
      <c r="AB872">
        <v>12</v>
      </c>
      <c r="AC872">
        <v>17</v>
      </c>
      <c r="AD872">
        <v>1</v>
      </c>
      <c r="AE872">
        <v>2</v>
      </c>
      <c r="AF872">
        <v>9</v>
      </c>
      <c r="AG872">
        <v>8</v>
      </c>
      <c r="AH872">
        <v>3</v>
      </c>
      <c r="AI872">
        <v>15</v>
      </c>
      <c r="AJ872">
        <v>11</v>
      </c>
      <c r="AK872">
        <v>7</v>
      </c>
      <c r="AL872">
        <v>18</v>
      </c>
      <c r="AM872">
        <v>10</v>
      </c>
      <c r="AN872">
        <v>13</v>
      </c>
      <c r="AO872">
        <v>19</v>
      </c>
      <c r="AT872">
        <f t="shared" si="51"/>
        <v>779</v>
      </c>
    </row>
    <row r="873" spans="21:46" x14ac:dyDescent="0.25">
      <c r="U873">
        <v>781</v>
      </c>
      <c r="V873">
        <v>3</v>
      </c>
      <c r="W873">
        <v>8</v>
      </c>
      <c r="X873">
        <v>17</v>
      </c>
      <c r="Y873">
        <v>20</v>
      </c>
      <c r="Z873">
        <v>4</v>
      </c>
      <c r="AA873">
        <v>14</v>
      </c>
      <c r="AB873">
        <v>13</v>
      </c>
      <c r="AC873">
        <v>16</v>
      </c>
      <c r="AD873">
        <v>1</v>
      </c>
      <c r="AE873">
        <v>5</v>
      </c>
      <c r="AF873">
        <v>9</v>
      </c>
      <c r="AG873">
        <v>10</v>
      </c>
      <c r="AH873">
        <v>2</v>
      </c>
      <c r="AI873">
        <v>15</v>
      </c>
      <c r="AJ873">
        <v>6</v>
      </c>
      <c r="AK873">
        <v>7</v>
      </c>
      <c r="AL873">
        <v>18</v>
      </c>
      <c r="AM873">
        <v>12</v>
      </c>
      <c r="AN873">
        <v>11</v>
      </c>
      <c r="AO873">
        <v>19</v>
      </c>
      <c r="AT873">
        <f t="shared" si="51"/>
        <v>780</v>
      </c>
    </row>
    <row r="874" spans="21:46" x14ac:dyDescent="0.25">
      <c r="U874">
        <v>782</v>
      </c>
      <c r="V874">
        <v>8</v>
      </c>
      <c r="W874">
        <v>5</v>
      </c>
      <c r="X874">
        <v>15</v>
      </c>
      <c r="Y874">
        <v>20</v>
      </c>
      <c r="Z874">
        <v>4</v>
      </c>
      <c r="AA874">
        <v>13</v>
      </c>
      <c r="AB874">
        <v>16</v>
      </c>
      <c r="AC874">
        <v>17</v>
      </c>
      <c r="AD874">
        <v>1</v>
      </c>
      <c r="AE874">
        <v>3</v>
      </c>
      <c r="AF874">
        <v>11</v>
      </c>
      <c r="AG874">
        <v>7</v>
      </c>
      <c r="AH874">
        <v>2</v>
      </c>
      <c r="AI874">
        <v>14</v>
      </c>
      <c r="AJ874">
        <v>6</v>
      </c>
      <c r="AK874">
        <v>9</v>
      </c>
      <c r="AL874">
        <v>19</v>
      </c>
      <c r="AM874">
        <v>10</v>
      </c>
      <c r="AN874">
        <v>12</v>
      </c>
      <c r="AO874">
        <v>18</v>
      </c>
      <c r="AT874">
        <f t="shared" si="51"/>
        <v>781</v>
      </c>
    </row>
    <row r="875" spans="21:46" x14ac:dyDescent="0.25">
      <c r="U875">
        <v>783</v>
      </c>
      <c r="V875">
        <v>8</v>
      </c>
      <c r="W875">
        <v>5</v>
      </c>
      <c r="X875">
        <v>17</v>
      </c>
      <c r="Y875">
        <v>20</v>
      </c>
      <c r="Z875">
        <v>4</v>
      </c>
      <c r="AA875">
        <v>11</v>
      </c>
      <c r="AB875">
        <v>15</v>
      </c>
      <c r="AC875">
        <v>19</v>
      </c>
      <c r="AD875">
        <v>1</v>
      </c>
      <c r="AE875">
        <v>2</v>
      </c>
      <c r="AF875">
        <v>12</v>
      </c>
      <c r="AG875">
        <v>9</v>
      </c>
      <c r="AH875">
        <v>3</v>
      </c>
      <c r="AI875">
        <v>10</v>
      </c>
      <c r="AJ875">
        <v>6</v>
      </c>
      <c r="AK875">
        <v>7</v>
      </c>
      <c r="AL875">
        <v>18</v>
      </c>
      <c r="AM875">
        <v>14</v>
      </c>
      <c r="AN875">
        <v>13</v>
      </c>
      <c r="AO875">
        <v>16</v>
      </c>
      <c r="AT875">
        <f t="shared" si="51"/>
        <v>782</v>
      </c>
    </row>
    <row r="876" spans="21:46" x14ac:dyDescent="0.25">
      <c r="U876">
        <v>784</v>
      </c>
      <c r="V876">
        <v>4</v>
      </c>
      <c r="W876">
        <v>5</v>
      </c>
      <c r="X876">
        <v>17</v>
      </c>
      <c r="Y876">
        <v>19</v>
      </c>
      <c r="Z876">
        <v>6</v>
      </c>
      <c r="AA876">
        <v>10</v>
      </c>
      <c r="AB876">
        <v>15</v>
      </c>
      <c r="AC876">
        <v>16</v>
      </c>
      <c r="AD876">
        <v>1</v>
      </c>
      <c r="AE876">
        <v>2</v>
      </c>
      <c r="AF876">
        <v>12</v>
      </c>
      <c r="AG876">
        <v>11</v>
      </c>
      <c r="AH876">
        <v>3</v>
      </c>
      <c r="AI876">
        <v>14</v>
      </c>
      <c r="AJ876">
        <v>7</v>
      </c>
      <c r="AK876">
        <v>8</v>
      </c>
      <c r="AL876">
        <v>20</v>
      </c>
      <c r="AM876">
        <v>13</v>
      </c>
      <c r="AN876">
        <v>9</v>
      </c>
      <c r="AO876">
        <v>18</v>
      </c>
      <c r="AT876">
        <f t="shared" si="51"/>
        <v>783</v>
      </c>
    </row>
    <row r="877" spans="21:46" x14ac:dyDescent="0.25">
      <c r="U877">
        <v>785</v>
      </c>
      <c r="V877">
        <v>10</v>
      </c>
      <c r="W877">
        <v>4</v>
      </c>
      <c r="X877">
        <v>18</v>
      </c>
      <c r="Y877">
        <v>20</v>
      </c>
      <c r="Z877">
        <v>5</v>
      </c>
      <c r="AA877">
        <v>12</v>
      </c>
      <c r="AB877">
        <v>13</v>
      </c>
      <c r="AC877">
        <v>16</v>
      </c>
      <c r="AD877">
        <v>1</v>
      </c>
      <c r="AE877">
        <v>2</v>
      </c>
      <c r="AF877">
        <v>15</v>
      </c>
      <c r="AG877">
        <v>9</v>
      </c>
      <c r="AH877">
        <v>3</v>
      </c>
      <c r="AI877">
        <v>8</v>
      </c>
      <c r="AJ877">
        <v>7</v>
      </c>
      <c r="AK877">
        <v>6</v>
      </c>
      <c r="AL877">
        <v>19</v>
      </c>
      <c r="AM877">
        <v>11</v>
      </c>
      <c r="AN877">
        <v>14</v>
      </c>
      <c r="AO877">
        <v>17</v>
      </c>
      <c r="AT877">
        <f t="shared" si="51"/>
        <v>784</v>
      </c>
    </row>
    <row r="878" spans="21:46" x14ac:dyDescent="0.25">
      <c r="U878">
        <v>786</v>
      </c>
      <c r="V878">
        <v>7</v>
      </c>
      <c r="W878">
        <v>4</v>
      </c>
      <c r="X878">
        <v>18</v>
      </c>
      <c r="Y878">
        <v>20</v>
      </c>
      <c r="Z878">
        <v>6</v>
      </c>
      <c r="AA878">
        <v>14</v>
      </c>
      <c r="AB878">
        <v>15</v>
      </c>
      <c r="AC878">
        <v>19</v>
      </c>
      <c r="AD878">
        <v>1</v>
      </c>
      <c r="AE878">
        <v>2</v>
      </c>
      <c r="AF878">
        <v>13</v>
      </c>
      <c r="AG878">
        <v>10</v>
      </c>
      <c r="AH878">
        <v>3</v>
      </c>
      <c r="AI878">
        <v>9</v>
      </c>
      <c r="AJ878">
        <v>8</v>
      </c>
      <c r="AK878">
        <v>5</v>
      </c>
      <c r="AL878">
        <v>16</v>
      </c>
      <c r="AM878">
        <v>11</v>
      </c>
      <c r="AN878">
        <v>12</v>
      </c>
      <c r="AO878">
        <v>17</v>
      </c>
      <c r="AT878">
        <f t="shared" si="51"/>
        <v>785</v>
      </c>
    </row>
    <row r="879" spans="21:46" x14ac:dyDescent="0.25">
      <c r="U879">
        <v>787</v>
      </c>
      <c r="V879">
        <v>4</v>
      </c>
      <c r="W879">
        <v>6</v>
      </c>
      <c r="X879">
        <v>19</v>
      </c>
      <c r="Y879">
        <v>20</v>
      </c>
      <c r="Z879">
        <v>5</v>
      </c>
      <c r="AA879">
        <v>11</v>
      </c>
      <c r="AB879">
        <v>14</v>
      </c>
      <c r="AC879">
        <v>16</v>
      </c>
      <c r="AD879">
        <v>1</v>
      </c>
      <c r="AE879">
        <v>2</v>
      </c>
      <c r="AF879">
        <v>13</v>
      </c>
      <c r="AG879">
        <v>7</v>
      </c>
      <c r="AH879">
        <v>3</v>
      </c>
      <c r="AI879">
        <v>10</v>
      </c>
      <c r="AJ879">
        <v>9</v>
      </c>
      <c r="AK879">
        <v>8</v>
      </c>
      <c r="AL879">
        <v>18</v>
      </c>
      <c r="AM879">
        <v>15</v>
      </c>
      <c r="AN879">
        <v>12</v>
      </c>
      <c r="AO879">
        <v>17</v>
      </c>
      <c r="AT879">
        <f t="shared" si="51"/>
        <v>786</v>
      </c>
    </row>
    <row r="880" spans="21:46" x14ac:dyDescent="0.25">
      <c r="U880">
        <v>788</v>
      </c>
      <c r="V880">
        <v>4</v>
      </c>
      <c r="W880">
        <v>7</v>
      </c>
      <c r="X880">
        <v>17</v>
      </c>
      <c r="Y880">
        <v>19</v>
      </c>
      <c r="Z880">
        <v>5</v>
      </c>
      <c r="AA880">
        <v>14</v>
      </c>
      <c r="AB880">
        <v>15</v>
      </c>
      <c r="AC880">
        <v>18</v>
      </c>
      <c r="AD880">
        <v>1</v>
      </c>
      <c r="AE880">
        <v>3</v>
      </c>
      <c r="AF880">
        <v>10</v>
      </c>
      <c r="AG880">
        <v>11</v>
      </c>
      <c r="AH880">
        <v>2</v>
      </c>
      <c r="AI880">
        <v>9</v>
      </c>
      <c r="AJ880">
        <v>6</v>
      </c>
      <c r="AK880">
        <v>8</v>
      </c>
      <c r="AL880">
        <v>20</v>
      </c>
      <c r="AM880">
        <v>13</v>
      </c>
      <c r="AN880">
        <v>12</v>
      </c>
      <c r="AO880">
        <v>16</v>
      </c>
      <c r="AT880">
        <f t="shared" si="51"/>
        <v>787</v>
      </c>
    </row>
    <row r="881" spans="21:46" x14ac:dyDescent="0.25">
      <c r="U881">
        <v>789</v>
      </c>
      <c r="V881">
        <v>7</v>
      </c>
      <c r="W881">
        <v>2</v>
      </c>
      <c r="X881">
        <v>15</v>
      </c>
      <c r="Y881">
        <v>20</v>
      </c>
      <c r="Z881">
        <v>4</v>
      </c>
      <c r="AA881">
        <v>9</v>
      </c>
      <c r="AB881">
        <v>16</v>
      </c>
      <c r="AC881">
        <v>18</v>
      </c>
      <c r="AD881">
        <v>1</v>
      </c>
      <c r="AE881">
        <v>5</v>
      </c>
      <c r="AF881">
        <v>12</v>
      </c>
      <c r="AG881">
        <v>14</v>
      </c>
      <c r="AH881">
        <v>3</v>
      </c>
      <c r="AI881">
        <v>10</v>
      </c>
      <c r="AJ881">
        <v>6</v>
      </c>
      <c r="AK881">
        <v>8</v>
      </c>
      <c r="AL881">
        <v>19</v>
      </c>
      <c r="AM881">
        <v>13</v>
      </c>
      <c r="AN881">
        <v>11</v>
      </c>
      <c r="AO881">
        <v>17</v>
      </c>
      <c r="AT881">
        <f t="shared" si="51"/>
        <v>788</v>
      </c>
    </row>
    <row r="882" spans="21:46" x14ac:dyDescent="0.25">
      <c r="U882">
        <v>790</v>
      </c>
      <c r="V882">
        <v>7</v>
      </c>
      <c r="W882">
        <v>5</v>
      </c>
      <c r="X882">
        <v>17</v>
      </c>
      <c r="Y882">
        <v>19</v>
      </c>
      <c r="Z882">
        <v>6</v>
      </c>
      <c r="AA882">
        <v>10</v>
      </c>
      <c r="AB882">
        <v>15</v>
      </c>
      <c r="AC882">
        <v>16</v>
      </c>
      <c r="AD882">
        <v>1</v>
      </c>
      <c r="AE882">
        <v>2</v>
      </c>
      <c r="AF882">
        <v>13</v>
      </c>
      <c r="AG882">
        <v>14</v>
      </c>
      <c r="AH882">
        <v>3</v>
      </c>
      <c r="AI882">
        <v>8</v>
      </c>
      <c r="AJ882">
        <v>4</v>
      </c>
      <c r="AK882">
        <v>9</v>
      </c>
      <c r="AL882">
        <v>20</v>
      </c>
      <c r="AM882">
        <v>11</v>
      </c>
      <c r="AN882">
        <v>12</v>
      </c>
      <c r="AO882">
        <v>18</v>
      </c>
      <c r="AT882">
        <f t="shared" si="51"/>
        <v>789</v>
      </c>
    </row>
    <row r="883" spans="21:46" x14ac:dyDescent="0.25">
      <c r="U883">
        <v>791</v>
      </c>
      <c r="V883">
        <v>8</v>
      </c>
      <c r="W883">
        <v>4</v>
      </c>
      <c r="X883">
        <v>15</v>
      </c>
      <c r="Y883">
        <v>19</v>
      </c>
      <c r="Z883">
        <v>9</v>
      </c>
      <c r="AA883">
        <v>12</v>
      </c>
      <c r="AB883">
        <v>17</v>
      </c>
      <c r="AC883">
        <v>16</v>
      </c>
      <c r="AD883">
        <v>1</v>
      </c>
      <c r="AE883">
        <v>3</v>
      </c>
      <c r="AF883">
        <v>10</v>
      </c>
      <c r="AG883">
        <v>11</v>
      </c>
      <c r="AH883">
        <v>2</v>
      </c>
      <c r="AI883">
        <v>6</v>
      </c>
      <c r="AJ883">
        <v>5</v>
      </c>
      <c r="AK883">
        <v>7</v>
      </c>
      <c r="AL883">
        <v>20</v>
      </c>
      <c r="AM883">
        <v>13</v>
      </c>
      <c r="AN883">
        <v>14</v>
      </c>
      <c r="AO883">
        <v>18</v>
      </c>
      <c r="AT883">
        <f t="shared" si="51"/>
        <v>790</v>
      </c>
    </row>
    <row r="884" spans="21:46" x14ac:dyDescent="0.25">
      <c r="U884">
        <v>792</v>
      </c>
      <c r="V884">
        <v>7</v>
      </c>
      <c r="W884">
        <v>4</v>
      </c>
      <c r="X884">
        <v>19</v>
      </c>
      <c r="Y884">
        <v>20</v>
      </c>
      <c r="Z884">
        <v>3</v>
      </c>
      <c r="AA884">
        <v>10</v>
      </c>
      <c r="AB884">
        <v>15</v>
      </c>
      <c r="AC884">
        <v>16</v>
      </c>
      <c r="AD884">
        <v>1</v>
      </c>
      <c r="AE884">
        <v>2</v>
      </c>
      <c r="AF884">
        <v>14</v>
      </c>
      <c r="AG884">
        <v>9</v>
      </c>
      <c r="AH884">
        <v>6</v>
      </c>
      <c r="AI884">
        <v>12</v>
      </c>
      <c r="AJ884">
        <v>8</v>
      </c>
      <c r="AK884">
        <v>5</v>
      </c>
      <c r="AL884">
        <v>18</v>
      </c>
      <c r="AM884">
        <v>11</v>
      </c>
      <c r="AN884">
        <v>13</v>
      </c>
      <c r="AO884">
        <v>17</v>
      </c>
      <c r="AT884">
        <f t="shared" si="51"/>
        <v>791</v>
      </c>
    </row>
    <row r="885" spans="21:46" x14ac:dyDescent="0.25">
      <c r="U885">
        <v>793</v>
      </c>
      <c r="V885">
        <v>7</v>
      </c>
      <c r="W885">
        <v>4</v>
      </c>
      <c r="X885">
        <v>19</v>
      </c>
      <c r="Y885">
        <v>20</v>
      </c>
      <c r="Z885">
        <v>6</v>
      </c>
      <c r="AA885">
        <v>13</v>
      </c>
      <c r="AB885">
        <v>15</v>
      </c>
      <c r="AC885">
        <v>17</v>
      </c>
      <c r="AD885">
        <v>1</v>
      </c>
      <c r="AE885">
        <v>3</v>
      </c>
      <c r="AF885">
        <v>10</v>
      </c>
      <c r="AG885">
        <v>8</v>
      </c>
      <c r="AH885">
        <v>2</v>
      </c>
      <c r="AI885">
        <v>12</v>
      </c>
      <c r="AJ885">
        <v>11</v>
      </c>
      <c r="AK885">
        <v>5</v>
      </c>
      <c r="AL885">
        <v>18</v>
      </c>
      <c r="AM885">
        <v>14</v>
      </c>
      <c r="AN885">
        <v>9</v>
      </c>
      <c r="AO885">
        <v>16</v>
      </c>
      <c r="AT885">
        <f t="shared" si="51"/>
        <v>792</v>
      </c>
    </row>
    <row r="886" spans="21:46" x14ac:dyDescent="0.25">
      <c r="U886">
        <v>794</v>
      </c>
      <c r="V886">
        <v>7</v>
      </c>
      <c r="W886">
        <v>8</v>
      </c>
      <c r="X886">
        <v>18</v>
      </c>
      <c r="Y886">
        <v>20</v>
      </c>
      <c r="Z886">
        <v>4</v>
      </c>
      <c r="AA886">
        <v>12</v>
      </c>
      <c r="AB886">
        <v>16</v>
      </c>
      <c r="AC886">
        <v>14</v>
      </c>
      <c r="AD886">
        <v>1</v>
      </c>
      <c r="AE886">
        <v>2</v>
      </c>
      <c r="AF886">
        <v>15</v>
      </c>
      <c r="AG886">
        <v>11</v>
      </c>
      <c r="AH886">
        <v>3</v>
      </c>
      <c r="AI886">
        <v>10</v>
      </c>
      <c r="AJ886">
        <v>5</v>
      </c>
      <c r="AK886">
        <v>6</v>
      </c>
      <c r="AL886">
        <v>19</v>
      </c>
      <c r="AM886">
        <v>13</v>
      </c>
      <c r="AN886">
        <v>9</v>
      </c>
      <c r="AO886">
        <v>17</v>
      </c>
      <c r="AT886">
        <f t="shared" si="51"/>
        <v>793</v>
      </c>
    </row>
    <row r="887" spans="21:46" x14ac:dyDescent="0.25">
      <c r="U887">
        <v>795</v>
      </c>
      <c r="V887">
        <v>5</v>
      </c>
      <c r="W887">
        <v>4</v>
      </c>
      <c r="X887">
        <v>16</v>
      </c>
      <c r="Y887">
        <v>20</v>
      </c>
      <c r="Z887">
        <v>7</v>
      </c>
      <c r="AA887">
        <v>13</v>
      </c>
      <c r="AB887">
        <v>17</v>
      </c>
      <c r="AC887">
        <v>19</v>
      </c>
      <c r="AD887">
        <v>1</v>
      </c>
      <c r="AE887">
        <v>3</v>
      </c>
      <c r="AF887">
        <v>10</v>
      </c>
      <c r="AG887">
        <v>12</v>
      </c>
      <c r="AH887">
        <v>2</v>
      </c>
      <c r="AI887">
        <v>11</v>
      </c>
      <c r="AJ887">
        <v>9</v>
      </c>
      <c r="AK887">
        <v>6</v>
      </c>
      <c r="AL887">
        <v>18</v>
      </c>
      <c r="AM887">
        <v>14</v>
      </c>
      <c r="AN887">
        <v>8</v>
      </c>
      <c r="AO887">
        <v>15</v>
      </c>
      <c r="AT887">
        <f t="shared" si="51"/>
        <v>794</v>
      </c>
    </row>
    <row r="888" spans="21:46" x14ac:dyDescent="0.25">
      <c r="U888">
        <v>796</v>
      </c>
      <c r="V888">
        <v>7</v>
      </c>
      <c r="W888">
        <v>4</v>
      </c>
      <c r="X888">
        <v>17</v>
      </c>
      <c r="Y888">
        <v>19</v>
      </c>
      <c r="Z888">
        <v>5</v>
      </c>
      <c r="AA888">
        <v>9</v>
      </c>
      <c r="AB888">
        <v>15</v>
      </c>
      <c r="AC888">
        <v>18</v>
      </c>
      <c r="AD888">
        <v>1</v>
      </c>
      <c r="AE888">
        <v>2</v>
      </c>
      <c r="AF888">
        <v>11</v>
      </c>
      <c r="AG888">
        <v>10</v>
      </c>
      <c r="AH888">
        <v>3</v>
      </c>
      <c r="AI888">
        <v>12</v>
      </c>
      <c r="AJ888">
        <v>6</v>
      </c>
      <c r="AK888">
        <v>8</v>
      </c>
      <c r="AL888">
        <v>20</v>
      </c>
      <c r="AM888">
        <v>14</v>
      </c>
      <c r="AN888">
        <v>13</v>
      </c>
      <c r="AO888">
        <v>16</v>
      </c>
      <c r="AT888">
        <f t="shared" si="51"/>
        <v>795</v>
      </c>
    </row>
    <row r="889" spans="21:46" x14ac:dyDescent="0.25">
      <c r="U889">
        <v>797</v>
      </c>
      <c r="V889">
        <v>4</v>
      </c>
      <c r="W889">
        <v>7</v>
      </c>
      <c r="X889">
        <v>18</v>
      </c>
      <c r="Y889">
        <v>20</v>
      </c>
      <c r="Z889">
        <v>6</v>
      </c>
      <c r="AA889">
        <v>13</v>
      </c>
      <c r="AB889">
        <v>16</v>
      </c>
      <c r="AC889">
        <v>15</v>
      </c>
      <c r="AD889">
        <v>1</v>
      </c>
      <c r="AE889">
        <v>2</v>
      </c>
      <c r="AF889">
        <v>12</v>
      </c>
      <c r="AG889">
        <v>9</v>
      </c>
      <c r="AH889">
        <v>3</v>
      </c>
      <c r="AI889">
        <v>11</v>
      </c>
      <c r="AJ889">
        <v>8</v>
      </c>
      <c r="AK889">
        <v>5</v>
      </c>
      <c r="AL889">
        <v>19</v>
      </c>
      <c r="AM889">
        <v>14</v>
      </c>
      <c r="AN889">
        <v>10</v>
      </c>
      <c r="AO889">
        <v>17</v>
      </c>
      <c r="AT889">
        <f t="shared" si="51"/>
        <v>796</v>
      </c>
    </row>
    <row r="890" spans="21:46" x14ac:dyDescent="0.25">
      <c r="U890">
        <v>798</v>
      </c>
      <c r="V890">
        <v>6</v>
      </c>
      <c r="W890">
        <v>4</v>
      </c>
      <c r="X890">
        <v>17</v>
      </c>
      <c r="Y890">
        <v>20</v>
      </c>
      <c r="Z890">
        <v>5</v>
      </c>
      <c r="AA890">
        <v>14</v>
      </c>
      <c r="AB890">
        <v>15</v>
      </c>
      <c r="AC890">
        <v>16</v>
      </c>
      <c r="AD890">
        <v>1</v>
      </c>
      <c r="AE890">
        <v>2</v>
      </c>
      <c r="AF890">
        <v>11</v>
      </c>
      <c r="AG890">
        <v>12</v>
      </c>
      <c r="AH890">
        <v>3</v>
      </c>
      <c r="AI890">
        <v>9</v>
      </c>
      <c r="AJ890">
        <v>7</v>
      </c>
      <c r="AK890">
        <v>8</v>
      </c>
      <c r="AL890">
        <v>19</v>
      </c>
      <c r="AM890">
        <v>10</v>
      </c>
      <c r="AN890">
        <v>13</v>
      </c>
      <c r="AO890">
        <v>18</v>
      </c>
      <c r="AT890">
        <f t="shared" si="51"/>
        <v>797</v>
      </c>
    </row>
    <row r="891" spans="21:46" x14ac:dyDescent="0.25">
      <c r="U891">
        <v>799</v>
      </c>
      <c r="V891">
        <v>8</v>
      </c>
      <c r="W891">
        <v>6</v>
      </c>
      <c r="X891">
        <v>18</v>
      </c>
      <c r="Y891">
        <v>19</v>
      </c>
      <c r="Z891">
        <v>4</v>
      </c>
      <c r="AA891">
        <v>14</v>
      </c>
      <c r="AB891">
        <v>15</v>
      </c>
      <c r="AC891">
        <v>17</v>
      </c>
      <c r="AD891">
        <v>1</v>
      </c>
      <c r="AE891">
        <v>3</v>
      </c>
      <c r="AF891">
        <v>13</v>
      </c>
      <c r="AG891">
        <v>9</v>
      </c>
      <c r="AH891">
        <v>2</v>
      </c>
      <c r="AI891">
        <v>12</v>
      </c>
      <c r="AJ891">
        <v>5</v>
      </c>
      <c r="AK891">
        <v>7</v>
      </c>
      <c r="AL891">
        <v>16</v>
      </c>
      <c r="AM891">
        <v>11</v>
      </c>
      <c r="AN891">
        <v>10</v>
      </c>
      <c r="AO891">
        <v>20</v>
      </c>
      <c r="AT891">
        <f t="shared" si="51"/>
        <v>798</v>
      </c>
    </row>
    <row r="892" spans="21:46" x14ac:dyDescent="0.25">
      <c r="U892">
        <v>800</v>
      </c>
      <c r="V892">
        <v>6</v>
      </c>
      <c r="W892">
        <v>5</v>
      </c>
      <c r="X892">
        <v>15</v>
      </c>
      <c r="Y892">
        <v>20</v>
      </c>
      <c r="Z892">
        <v>4</v>
      </c>
      <c r="AA892">
        <v>13</v>
      </c>
      <c r="AB892">
        <v>17</v>
      </c>
      <c r="AC892">
        <v>18</v>
      </c>
      <c r="AD892">
        <v>1</v>
      </c>
      <c r="AE892">
        <v>3</v>
      </c>
      <c r="AF892">
        <v>11</v>
      </c>
      <c r="AG892">
        <v>10</v>
      </c>
      <c r="AH892">
        <v>2</v>
      </c>
      <c r="AI892">
        <v>9</v>
      </c>
      <c r="AJ892">
        <v>7</v>
      </c>
      <c r="AK892">
        <v>8</v>
      </c>
      <c r="AL892">
        <v>19</v>
      </c>
      <c r="AM892">
        <v>14</v>
      </c>
      <c r="AN892">
        <v>12</v>
      </c>
      <c r="AO892">
        <v>16</v>
      </c>
      <c r="AT892">
        <f t="shared" si="51"/>
        <v>799</v>
      </c>
    </row>
    <row r="893" spans="21:46" x14ac:dyDescent="0.25">
      <c r="U893">
        <v>801</v>
      </c>
      <c r="V893">
        <v>4</v>
      </c>
      <c r="W893">
        <v>7</v>
      </c>
      <c r="X893">
        <v>20</v>
      </c>
      <c r="Y893">
        <v>18</v>
      </c>
      <c r="Z893">
        <v>5</v>
      </c>
      <c r="AA893">
        <v>12</v>
      </c>
      <c r="AB893">
        <v>15</v>
      </c>
      <c r="AC893">
        <v>17</v>
      </c>
      <c r="AD893">
        <v>1</v>
      </c>
      <c r="AE893">
        <v>2</v>
      </c>
      <c r="AF893">
        <v>13</v>
      </c>
      <c r="AG893">
        <v>10</v>
      </c>
      <c r="AH893">
        <v>3</v>
      </c>
      <c r="AI893">
        <v>9</v>
      </c>
      <c r="AJ893">
        <v>8</v>
      </c>
      <c r="AK893">
        <v>6</v>
      </c>
      <c r="AL893">
        <v>19</v>
      </c>
      <c r="AM893">
        <v>14</v>
      </c>
      <c r="AN893">
        <v>11</v>
      </c>
      <c r="AO893">
        <v>16</v>
      </c>
      <c r="AT893">
        <f t="shared" si="51"/>
        <v>800</v>
      </c>
    </row>
    <row r="894" spans="21:46" x14ac:dyDescent="0.25">
      <c r="U894">
        <v>802</v>
      </c>
      <c r="V894">
        <v>5</v>
      </c>
      <c r="W894">
        <v>4</v>
      </c>
      <c r="X894">
        <v>16</v>
      </c>
      <c r="Y894">
        <v>20</v>
      </c>
      <c r="Z894">
        <v>7</v>
      </c>
      <c r="AA894">
        <v>13</v>
      </c>
      <c r="AB894">
        <v>14</v>
      </c>
      <c r="AC894">
        <v>17</v>
      </c>
      <c r="AD894">
        <v>1</v>
      </c>
      <c r="AE894">
        <v>2</v>
      </c>
      <c r="AF894">
        <v>11</v>
      </c>
      <c r="AG894">
        <v>12</v>
      </c>
      <c r="AH894">
        <v>3</v>
      </c>
      <c r="AI894">
        <v>9</v>
      </c>
      <c r="AJ894">
        <v>6</v>
      </c>
      <c r="AK894">
        <v>8</v>
      </c>
      <c r="AL894">
        <v>19</v>
      </c>
      <c r="AM894">
        <v>15</v>
      </c>
      <c r="AN894">
        <v>10</v>
      </c>
      <c r="AO894">
        <v>18</v>
      </c>
      <c r="AT894">
        <f t="shared" si="51"/>
        <v>801</v>
      </c>
    </row>
    <row r="895" spans="21:46" x14ac:dyDescent="0.25">
      <c r="U895">
        <v>803</v>
      </c>
      <c r="V895">
        <v>8</v>
      </c>
      <c r="W895">
        <v>6</v>
      </c>
      <c r="X895">
        <v>16</v>
      </c>
      <c r="Y895">
        <v>20</v>
      </c>
      <c r="Z895">
        <v>5</v>
      </c>
      <c r="AA895">
        <v>12</v>
      </c>
      <c r="AB895">
        <v>11</v>
      </c>
      <c r="AC895">
        <v>18</v>
      </c>
      <c r="AD895">
        <v>1</v>
      </c>
      <c r="AE895">
        <v>2</v>
      </c>
      <c r="AF895">
        <v>14</v>
      </c>
      <c r="AG895">
        <v>13</v>
      </c>
      <c r="AH895">
        <v>3</v>
      </c>
      <c r="AI895">
        <v>10</v>
      </c>
      <c r="AJ895">
        <v>9</v>
      </c>
      <c r="AK895">
        <v>4</v>
      </c>
      <c r="AL895">
        <v>19</v>
      </c>
      <c r="AM895">
        <v>15</v>
      </c>
      <c r="AN895">
        <v>7</v>
      </c>
      <c r="AO895">
        <v>17</v>
      </c>
      <c r="AT895">
        <f t="shared" si="51"/>
        <v>802</v>
      </c>
    </row>
    <row r="896" spans="21:46" x14ac:dyDescent="0.25">
      <c r="U896">
        <v>804</v>
      </c>
      <c r="V896">
        <v>6</v>
      </c>
      <c r="W896">
        <v>9</v>
      </c>
      <c r="X896">
        <v>17</v>
      </c>
      <c r="Y896">
        <v>20</v>
      </c>
      <c r="Z896">
        <v>4</v>
      </c>
      <c r="AA896">
        <v>11</v>
      </c>
      <c r="AB896">
        <v>12</v>
      </c>
      <c r="AC896">
        <v>15</v>
      </c>
      <c r="AD896">
        <v>1</v>
      </c>
      <c r="AE896">
        <v>2</v>
      </c>
      <c r="AF896">
        <v>13</v>
      </c>
      <c r="AG896">
        <v>14</v>
      </c>
      <c r="AH896">
        <v>3</v>
      </c>
      <c r="AI896">
        <v>7</v>
      </c>
      <c r="AJ896">
        <v>5</v>
      </c>
      <c r="AK896">
        <v>8</v>
      </c>
      <c r="AL896">
        <v>19</v>
      </c>
      <c r="AM896">
        <v>16</v>
      </c>
      <c r="AN896">
        <v>10</v>
      </c>
      <c r="AO896">
        <v>18</v>
      </c>
      <c r="AT896">
        <f t="shared" si="51"/>
        <v>803</v>
      </c>
    </row>
    <row r="897" spans="21:46" x14ac:dyDescent="0.25">
      <c r="U897">
        <v>805</v>
      </c>
      <c r="V897">
        <v>7</v>
      </c>
      <c r="W897">
        <v>3</v>
      </c>
      <c r="X897">
        <v>17</v>
      </c>
      <c r="Y897">
        <v>20</v>
      </c>
      <c r="Z897">
        <v>4</v>
      </c>
      <c r="AA897">
        <v>13</v>
      </c>
      <c r="AB897">
        <v>12</v>
      </c>
      <c r="AC897">
        <v>16</v>
      </c>
      <c r="AD897">
        <v>1</v>
      </c>
      <c r="AE897">
        <v>2</v>
      </c>
      <c r="AF897">
        <v>14</v>
      </c>
      <c r="AG897">
        <v>11</v>
      </c>
      <c r="AH897">
        <v>5</v>
      </c>
      <c r="AI897">
        <v>9</v>
      </c>
      <c r="AJ897">
        <v>6</v>
      </c>
      <c r="AK897">
        <v>8</v>
      </c>
      <c r="AL897">
        <v>19</v>
      </c>
      <c r="AM897">
        <v>15</v>
      </c>
      <c r="AN897">
        <v>10</v>
      </c>
      <c r="AO897">
        <v>18</v>
      </c>
      <c r="AT897">
        <f t="shared" si="51"/>
        <v>804</v>
      </c>
    </row>
    <row r="898" spans="21:46" x14ac:dyDescent="0.25">
      <c r="U898">
        <v>806</v>
      </c>
      <c r="V898">
        <v>9</v>
      </c>
      <c r="W898">
        <v>3</v>
      </c>
      <c r="X898">
        <v>17</v>
      </c>
      <c r="Y898">
        <v>19</v>
      </c>
      <c r="Z898">
        <v>5</v>
      </c>
      <c r="AA898">
        <v>12</v>
      </c>
      <c r="AB898">
        <v>15</v>
      </c>
      <c r="AC898">
        <v>16</v>
      </c>
      <c r="AD898">
        <v>1</v>
      </c>
      <c r="AE898">
        <v>2</v>
      </c>
      <c r="AF898">
        <v>11</v>
      </c>
      <c r="AG898">
        <v>13</v>
      </c>
      <c r="AH898">
        <v>7</v>
      </c>
      <c r="AI898">
        <v>10</v>
      </c>
      <c r="AJ898">
        <v>4</v>
      </c>
      <c r="AK898">
        <v>6</v>
      </c>
      <c r="AL898">
        <v>20</v>
      </c>
      <c r="AM898">
        <v>14</v>
      </c>
      <c r="AN898">
        <v>8</v>
      </c>
      <c r="AO898">
        <v>18</v>
      </c>
      <c r="AT898">
        <f t="shared" si="51"/>
        <v>805</v>
      </c>
    </row>
    <row r="899" spans="21:46" x14ac:dyDescent="0.25">
      <c r="U899">
        <v>807</v>
      </c>
      <c r="V899">
        <v>8</v>
      </c>
      <c r="W899">
        <v>4</v>
      </c>
      <c r="X899">
        <v>18</v>
      </c>
      <c r="Y899">
        <v>19</v>
      </c>
      <c r="Z899">
        <v>5</v>
      </c>
      <c r="AA899">
        <v>13</v>
      </c>
      <c r="AB899">
        <v>14</v>
      </c>
      <c r="AC899">
        <v>16</v>
      </c>
      <c r="AD899">
        <v>1</v>
      </c>
      <c r="AE899">
        <v>3</v>
      </c>
      <c r="AF899">
        <v>11</v>
      </c>
      <c r="AG899">
        <v>9</v>
      </c>
      <c r="AH899">
        <v>2</v>
      </c>
      <c r="AI899">
        <v>12</v>
      </c>
      <c r="AJ899">
        <v>6</v>
      </c>
      <c r="AK899">
        <v>7</v>
      </c>
      <c r="AL899">
        <v>20</v>
      </c>
      <c r="AM899">
        <v>15</v>
      </c>
      <c r="AN899">
        <v>10</v>
      </c>
      <c r="AO899">
        <v>17</v>
      </c>
      <c r="AT899">
        <f t="shared" si="51"/>
        <v>806</v>
      </c>
    </row>
    <row r="900" spans="21:46" x14ac:dyDescent="0.25">
      <c r="U900">
        <v>808</v>
      </c>
      <c r="V900">
        <v>8</v>
      </c>
      <c r="W900">
        <v>6</v>
      </c>
      <c r="X900">
        <v>17</v>
      </c>
      <c r="Y900">
        <v>20</v>
      </c>
      <c r="Z900">
        <v>3</v>
      </c>
      <c r="AA900">
        <v>14</v>
      </c>
      <c r="AB900">
        <v>18</v>
      </c>
      <c r="AC900">
        <v>15</v>
      </c>
      <c r="AD900">
        <v>1</v>
      </c>
      <c r="AE900">
        <v>2</v>
      </c>
      <c r="AF900">
        <v>10</v>
      </c>
      <c r="AG900">
        <v>13</v>
      </c>
      <c r="AH900">
        <v>4</v>
      </c>
      <c r="AI900">
        <v>9</v>
      </c>
      <c r="AJ900">
        <v>5</v>
      </c>
      <c r="AK900">
        <v>7</v>
      </c>
      <c r="AL900">
        <v>19</v>
      </c>
      <c r="AM900">
        <v>12</v>
      </c>
      <c r="AN900">
        <v>11</v>
      </c>
      <c r="AO900">
        <v>16</v>
      </c>
      <c r="AT900">
        <f t="shared" si="51"/>
        <v>807</v>
      </c>
    </row>
    <row r="901" spans="21:46" x14ac:dyDescent="0.25">
      <c r="U901">
        <v>809</v>
      </c>
      <c r="V901">
        <v>8</v>
      </c>
      <c r="W901">
        <v>7</v>
      </c>
      <c r="X901">
        <v>15</v>
      </c>
      <c r="Y901">
        <v>20</v>
      </c>
      <c r="Z901">
        <v>6</v>
      </c>
      <c r="AA901">
        <v>12</v>
      </c>
      <c r="AB901">
        <v>17</v>
      </c>
      <c r="AC901">
        <v>16</v>
      </c>
      <c r="AD901">
        <v>1</v>
      </c>
      <c r="AE901">
        <v>2</v>
      </c>
      <c r="AF901">
        <v>11</v>
      </c>
      <c r="AG901">
        <v>5</v>
      </c>
      <c r="AH901">
        <v>3</v>
      </c>
      <c r="AI901">
        <v>9</v>
      </c>
      <c r="AJ901">
        <v>4</v>
      </c>
      <c r="AK901">
        <v>10</v>
      </c>
      <c r="AL901">
        <v>19</v>
      </c>
      <c r="AM901">
        <v>13</v>
      </c>
      <c r="AN901">
        <v>14</v>
      </c>
      <c r="AO901">
        <v>18</v>
      </c>
      <c r="AT901">
        <f t="shared" si="51"/>
        <v>808</v>
      </c>
    </row>
    <row r="902" spans="21:46" x14ac:dyDescent="0.25">
      <c r="U902">
        <v>810</v>
      </c>
      <c r="V902">
        <v>5</v>
      </c>
      <c r="W902">
        <v>6</v>
      </c>
      <c r="X902">
        <v>16</v>
      </c>
      <c r="Y902">
        <v>19</v>
      </c>
      <c r="Z902">
        <v>3</v>
      </c>
      <c r="AA902">
        <v>14</v>
      </c>
      <c r="AB902">
        <v>15</v>
      </c>
      <c r="AC902">
        <v>18</v>
      </c>
      <c r="AD902">
        <v>1</v>
      </c>
      <c r="AE902">
        <v>2</v>
      </c>
      <c r="AF902">
        <v>12</v>
      </c>
      <c r="AG902">
        <v>11</v>
      </c>
      <c r="AH902">
        <v>4</v>
      </c>
      <c r="AI902">
        <v>9</v>
      </c>
      <c r="AJ902">
        <v>7</v>
      </c>
      <c r="AK902">
        <v>8</v>
      </c>
      <c r="AL902">
        <v>20</v>
      </c>
      <c r="AM902">
        <v>13</v>
      </c>
      <c r="AN902">
        <v>10</v>
      </c>
      <c r="AO902">
        <v>17</v>
      </c>
      <c r="AT902">
        <f t="shared" si="51"/>
        <v>809</v>
      </c>
    </row>
    <row r="903" spans="21:46" x14ac:dyDescent="0.25">
      <c r="U903">
        <v>811</v>
      </c>
      <c r="V903">
        <v>7</v>
      </c>
      <c r="W903">
        <v>4</v>
      </c>
      <c r="X903">
        <v>19</v>
      </c>
      <c r="Y903">
        <v>18</v>
      </c>
      <c r="Z903">
        <v>5</v>
      </c>
      <c r="AA903">
        <v>14</v>
      </c>
      <c r="AB903">
        <v>16</v>
      </c>
      <c r="AC903">
        <v>15</v>
      </c>
      <c r="AD903">
        <v>1</v>
      </c>
      <c r="AE903">
        <v>3</v>
      </c>
      <c r="AF903">
        <v>9</v>
      </c>
      <c r="AG903">
        <v>11</v>
      </c>
      <c r="AH903">
        <v>2</v>
      </c>
      <c r="AI903">
        <v>10</v>
      </c>
      <c r="AJ903">
        <v>8</v>
      </c>
      <c r="AK903">
        <v>6</v>
      </c>
      <c r="AL903">
        <v>20</v>
      </c>
      <c r="AM903">
        <v>13</v>
      </c>
      <c r="AN903">
        <v>12</v>
      </c>
      <c r="AO903">
        <v>17</v>
      </c>
      <c r="AT903">
        <f t="shared" si="51"/>
        <v>810</v>
      </c>
    </row>
    <row r="904" spans="21:46" x14ac:dyDescent="0.25">
      <c r="U904">
        <v>812</v>
      </c>
      <c r="V904">
        <v>7</v>
      </c>
      <c r="W904">
        <v>6</v>
      </c>
      <c r="X904">
        <v>17</v>
      </c>
      <c r="Y904">
        <v>19</v>
      </c>
      <c r="Z904">
        <v>4</v>
      </c>
      <c r="AA904">
        <v>13</v>
      </c>
      <c r="AB904">
        <v>15</v>
      </c>
      <c r="AC904">
        <v>16</v>
      </c>
      <c r="AD904">
        <v>1</v>
      </c>
      <c r="AE904">
        <v>3</v>
      </c>
      <c r="AF904">
        <v>14</v>
      </c>
      <c r="AG904">
        <v>9</v>
      </c>
      <c r="AH904">
        <v>2</v>
      </c>
      <c r="AI904">
        <v>10</v>
      </c>
      <c r="AJ904">
        <v>5</v>
      </c>
      <c r="AK904">
        <v>8</v>
      </c>
      <c r="AL904">
        <v>20</v>
      </c>
      <c r="AM904">
        <v>11</v>
      </c>
      <c r="AN904">
        <v>12</v>
      </c>
      <c r="AO904">
        <v>18</v>
      </c>
      <c r="AT904">
        <f t="shared" si="51"/>
        <v>811</v>
      </c>
    </row>
    <row r="905" spans="21:46" x14ac:dyDescent="0.25">
      <c r="U905">
        <v>813</v>
      </c>
      <c r="V905">
        <v>5</v>
      </c>
      <c r="W905">
        <v>8</v>
      </c>
      <c r="X905">
        <v>16</v>
      </c>
      <c r="Y905">
        <v>19</v>
      </c>
      <c r="Z905">
        <v>6</v>
      </c>
      <c r="AA905">
        <v>13</v>
      </c>
      <c r="AB905">
        <v>14</v>
      </c>
      <c r="AC905">
        <v>18</v>
      </c>
      <c r="AD905">
        <v>1</v>
      </c>
      <c r="AE905">
        <v>2</v>
      </c>
      <c r="AF905">
        <v>10</v>
      </c>
      <c r="AG905">
        <v>12</v>
      </c>
      <c r="AH905">
        <v>4</v>
      </c>
      <c r="AI905">
        <v>9</v>
      </c>
      <c r="AJ905">
        <v>7</v>
      </c>
      <c r="AK905">
        <v>3</v>
      </c>
      <c r="AL905">
        <v>20</v>
      </c>
      <c r="AM905">
        <v>15</v>
      </c>
      <c r="AN905">
        <v>11</v>
      </c>
      <c r="AO905">
        <v>17</v>
      </c>
      <c r="AT905">
        <f t="shared" si="51"/>
        <v>812</v>
      </c>
    </row>
    <row r="906" spans="21:46" x14ac:dyDescent="0.25">
      <c r="U906">
        <v>814</v>
      </c>
      <c r="V906">
        <v>8</v>
      </c>
      <c r="W906">
        <v>5</v>
      </c>
      <c r="X906">
        <v>17</v>
      </c>
      <c r="Y906">
        <v>20</v>
      </c>
      <c r="Z906">
        <v>4</v>
      </c>
      <c r="AA906">
        <v>13</v>
      </c>
      <c r="AB906">
        <v>14</v>
      </c>
      <c r="AC906">
        <v>16</v>
      </c>
      <c r="AD906">
        <v>1</v>
      </c>
      <c r="AE906">
        <v>2</v>
      </c>
      <c r="AF906">
        <v>11</v>
      </c>
      <c r="AG906">
        <v>7</v>
      </c>
      <c r="AH906">
        <v>3</v>
      </c>
      <c r="AI906">
        <v>12</v>
      </c>
      <c r="AJ906">
        <v>6</v>
      </c>
      <c r="AK906">
        <v>10</v>
      </c>
      <c r="AL906">
        <v>19</v>
      </c>
      <c r="AM906">
        <v>15</v>
      </c>
      <c r="AN906">
        <v>9</v>
      </c>
      <c r="AO906">
        <v>18</v>
      </c>
      <c r="AT906">
        <f t="shared" si="51"/>
        <v>813</v>
      </c>
    </row>
    <row r="907" spans="21:46" x14ac:dyDescent="0.25">
      <c r="U907">
        <v>815</v>
      </c>
      <c r="V907">
        <v>8</v>
      </c>
      <c r="W907">
        <v>5</v>
      </c>
      <c r="X907">
        <v>18</v>
      </c>
      <c r="Y907">
        <v>20</v>
      </c>
      <c r="Z907">
        <v>6</v>
      </c>
      <c r="AA907">
        <v>17</v>
      </c>
      <c r="AB907">
        <v>14</v>
      </c>
      <c r="AC907">
        <v>16</v>
      </c>
      <c r="AD907">
        <v>1</v>
      </c>
      <c r="AE907">
        <v>2</v>
      </c>
      <c r="AF907">
        <v>9</v>
      </c>
      <c r="AG907">
        <v>12</v>
      </c>
      <c r="AH907">
        <v>3</v>
      </c>
      <c r="AI907">
        <v>10</v>
      </c>
      <c r="AJ907">
        <v>7</v>
      </c>
      <c r="AK907">
        <v>4</v>
      </c>
      <c r="AL907">
        <v>19</v>
      </c>
      <c r="AM907">
        <v>11</v>
      </c>
      <c r="AN907">
        <v>15</v>
      </c>
      <c r="AO907">
        <v>13</v>
      </c>
      <c r="AT907">
        <f t="shared" si="51"/>
        <v>814</v>
      </c>
    </row>
    <row r="908" spans="21:46" x14ac:dyDescent="0.25">
      <c r="U908">
        <v>816</v>
      </c>
      <c r="V908">
        <v>5</v>
      </c>
      <c r="W908">
        <v>6</v>
      </c>
      <c r="X908">
        <v>18</v>
      </c>
      <c r="Y908">
        <v>17</v>
      </c>
      <c r="Z908">
        <v>8</v>
      </c>
      <c r="AA908">
        <v>13</v>
      </c>
      <c r="AB908">
        <v>14</v>
      </c>
      <c r="AC908">
        <v>15</v>
      </c>
      <c r="AD908">
        <v>1</v>
      </c>
      <c r="AE908">
        <v>2</v>
      </c>
      <c r="AF908">
        <v>12</v>
      </c>
      <c r="AG908">
        <v>10</v>
      </c>
      <c r="AH908">
        <v>3</v>
      </c>
      <c r="AI908">
        <v>11</v>
      </c>
      <c r="AJ908">
        <v>7</v>
      </c>
      <c r="AK908">
        <v>4</v>
      </c>
      <c r="AL908">
        <v>20</v>
      </c>
      <c r="AM908">
        <v>16</v>
      </c>
      <c r="AN908">
        <v>9</v>
      </c>
      <c r="AO908">
        <v>19</v>
      </c>
      <c r="AT908">
        <f t="shared" si="51"/>
        <v>815</v>
      </c>
    </row>
    <row r="909" spans="21:46" x14ac:dyDescent="0.25">
      <c r="U909">
        <v>817</v>
      </c>
      <c r="V909">
        <v>8</v>
      </c>
      <c r="W909">
        <v>5</v>
      </c>
      <c r="X909">
        <v>18</v>
      </c>
      <c r="Y909">
        <v>20</v>
      </c>
      <c r="Z909">
        <v>4</v>
      </c>
      <c r="AA909">
        <v>12</v>
      </c>
      <c r="AB909">
        <v>13</v>
      </c>
      <c r="AC909">
        <v>17</v>
      </c>
      <c r="AD909">
        <v>1</v>
      </c>
      <c r="AE909">
        <v>3</v>
      </c>
      <c r="AF909">
        <v>14</v>
      </c>
      <c r="AG909">
        <v>9</v>
      </c>
      <c r="AH909">
        <v>2</v>
      </c>
      <c r="AI909">
        <v>10</v>
      </c>
      <c r="AJ909">
        <v>6</v>
      </c>
      <c r="AK909">
        <v>7</v>
      </c>
      <c r="AL909">
        <v>19</v>
      </c>
      <c r="AM909">
        <v>15</v>
      </c>
      <c r="AN909">
        <v>11</v>
      </c>
      <c r="AO909">
        <v>16</v>
      </c>
      <c r="AT909">
        <f t="shared" si="51"/>
        <v>816</v>
      </c>
    </row>
    <row r="910" spans="21:46" x14ac:dyDescent="0.25">
      <c r="U910">
        <v>818</v>
      </c>
      <c r="V910">
        <v>6</v>
      </c>
      <c r="W910">
        <v>5</v>
      </c>
      <c r="X910">
        <v>17</v>
      </c>
      <c r="Y910">
        <v>20</v>
      </c>
      <c r="Z910">
        <v>3</v>
      </c>
      <c r="AA910">
        <v>14</v>
      </c>
      <c r="AB910">
        <v>16</v>
      </c>
      <c r="AC910">
        <v>18</v>
      </c>
      <c r="AD910">
        <v>1</v>
      </c>
      <c r="AE910">
        <v>2</v>
      </c>
      <c r="AF910">
        <v>10</v>
      </c>
      <c r="AG910">
        <v>11</v>
      </c>
      <c r="AH910">
        <v>4</v>
      </c>
      <c r="AI910">
        <v>9</v>
      </c>
      <c r="AJ910">
        <v>8</v>
      </c>
      <c r="AK910">
        <v>7</v>
      </c>
      <c r="AL910">
        <v>19</v>
      </c>
      <c r="AM910">
        <v>13</v>
      </c>
      <c r="AN910">
        <v>12</v>
      </c>
      <c r="AO910">
        <v>15</v>
      </c>
      <c r="AT910">
        <f t="shared" si="51"/>
        <v>817</v>
      </c>
    </row>
    <row r="911" spans="21:46" x14ac:dyDescent="0.25">
      <c r="U911">
        <v>819</v>
      </c>
      <c r="V911">
        <v>8</v>
      </c>
      <c r="W911">
        <v>4</v>
      </c>
      <c r="X911">
        <v>16</v>
      </c>
      <c r="Y911">
        <v>20</v>
      </c>
      <c r="Z911">
        <v>3</v>
      </c>
      <c r="AA911">
        <v>13</v>
      </c>
      <c r="AB911">
        <v>12</v>
      </c>
      <c r="AC911">
        <v>18</v>
      </c>
      <c r="AD911">
        <v>1</v>
      </c>
      <c r="AE911">
        <v>2</v>
      </c>
      <c r="AF911">
        <v>15</v>
      </c>
      <c r="AG911">
        <v>11</v>
      </c>
      <c r="AH911">
        <v>5</v>
      </c>
      <c r="AI911">
        <v>9</v>
      </c>
      <c r="AJ911">
        <v>7</v>
      </c>
      <c r="AK911">
        <v>6</v>
      </c>
      <c r="AL911">
        <v>19</v>
      </c>
      <c r="AM911">
        <v>14</v>
      </c>
      <c r="AN911">
        <v>10</v>
      </c>
      <c r="AO911">
        <v>17</v>
      </c>
      <c r="AT911">
        <f t="shared" si="51"/>
        <v>818</v>
      </c>
    </row>
    <row r="912" spans="21:46" x14ac:dyDescent="0.25">
      <c r="U912">
        <v>820</v>
      </c>
      <c r="V912">
        <v>8</v>
      </c>
      <c r="W912">
        <v>7</v>
      </c>
      <c r="X912">
        <v>17</v>
      </c>
      <c r="Y912">
        <v>20</v>
      </c>
      <c r="Z912">
        <v>3</v>
      </c>
      <c r="AA912">
        <v>13</v>
      </c>
      <c r="AB912">
        <v>14</v>
      </c>
      <c r="AC912">
        <v>19</v>
      </c>
      <c r="AD912">
        <v>1</v>
      </c>
      <c r="AE912">
        <v>2</v>
      </c>
      <c r="AF912">
        <v>11</v>
      </c>
      <c r="AG912">
        <v>9</v>
      </c>
      <c r="AH912">
        <v>4</v>
      </c>
      <c r="AI912">
        <v>12</v>
      </c>
      <c r="AJ912">
        <v>5</v>
      </c>
      <c r="AK912">
        <v>6</v>
      </c>
      <c r="AL912">
        <v>18</v>
      </c>
      <c r="AM912">
        <v>15</v>
      </c>
      <c r="AN912">
        <v>10</v>
      </c>
      <c r="AO912">
        <v>16</v>
      </c>
      <c r="AT912">
        <f t="shared" si="51"/>
        <v>819</v>
      </c>
    </row>
    <row r="913" spans="21:46" x14ac:dyDescent="0.25">
      <c r="U913">
        <v>821</v>
      </c>
      <c r="V913">
        <v>9</v>
      </c>
      <c r="W913">
        <v>6</v>
      </c>
      <c r="X913">
        <v>16</v>
      </c>
      <c r="Y913">
        <v>19</v>
      </c>
      <c r="Z913">
        <v>4</v>
      </c>
      <c r="AA913">
        <v>14</v>
      </c>
      <c r="AB913">
        <v>13</v>
      </c>
      <c r="AC913">
        <v>20</v>
      </c>
      <c r="AD913">
        <v>1</v>
      </c>
      <c r="AE913">
        <v>3</v>
      </c>
      <c r="AF913">
        <v>8</v>
      </c>
      <c r="AG913">
        <v>11</v>
      </c>
      <c r="AH913">
        <v>2</v>
      </c>
      <c r="AI913">
        <v>7</v>
      </c>
      <c r="AJ913">
        <v>5</v>
      </c>
      <c r="AK913">
        <v>10</v>
      </c>
      <c r="AL913">
        <v>18</v>
      </c>
      <c r="AM913">
        <v>15</v>
      </c>
      <c r="AN913">
        <v>12</v>
      </c>
      <c r="AO913">
        <v>17</v>
      </c>
      <c r="AT913">
        <f t="shared" si="51"/>
        <v>820</v>
      </c>
    </row>
    <row r="914" spans="21:46" x14ac:dyDescent="0.25">
      <c r="U914">
        <v>822</v>
      </c>
      <c r="V914">
        <v>8</v>
      </c>
      <c r="W914">
        <v>5</v>
      </c>
      <c r="X914">
        <v>16</v>
      </c>
      <c r="Y914">
        <v>18</v>
      </c>
      <c r="Z914">
        <v>4</v>
      </c>
      <c r="AA914">
        <v>12</v>
      </c>
      <c r="AB914">
        <v>15</v>
      </c>
      <c r="AC914">
        <v>17</v>
      </c>
      <c r="AD914">
        <v>1</v>
      </c>
      <c r="AE914">
        <v>3</v>
      </c>
      <c r="AF914">
        <v>13</v>
      </c>
      <c r="AG914">
        <v>10</v>
      </c>
      <c r="AH914">
        <v>2</v>
      </c>
      <c r="AI914">
        <v>11</v>
      </c>
      <c r="AJ914">
        <v>7</v>
      </c>
      <c r="AK914">
        <v>6</v>
      </c>
      <c r="AL914">
        <v>20</v>
      </c>
      <c r="AM914">
        <v>14</v>
      </c>
      <c r="AN914">
        <v>9</v>
      </c>
      <c r="AO914">
        <v>19</v>
      </c>
      <c r="AT914">
        <f t="shared" si="51"/>
        <v>821</v>
      </c>
    </row>
    <row r="915" spans="21:46" x14ac:dyDescent="0.25">
      <c r="U915">
        <v>823</v>
      </c>
      <c r="V915">
        <v>7</v>
      </c>
      <c r="W915">
        <v>4</v>
      </c>
      <c r="X915">
        <v>19</v>
      </c>
      <c r="Y915">
        <v>20</v>
      </c>
      <c r="Z915">
        <v>3</v>
      </c>
      <c r="AA915">
        <v>14</v>
      </c>
      <c r="AB915">
        <v>15</v>
      </c>
      <c r="AC915">
        <v>13</v>
      </c>
      <c r="AD915">
        <v>1</v>
      </c>
      <c r="AE915">
        <v>5</v>
      </c>
      <c r="AF915">
        <v>11</v>
      </c>
      <c r="AG915">
        <v>9</v>
      </c>
      <c r="AH915">
        <v>2</v>
      </c>
      <c r="AI915">
        <v>10</v>
      </c>
      <c r="AJ915">
        <v>8</v>
      </c>
      <c r="AK915">
        <v>6</v>
      </c>
      <c r="AL915">
        <v>17</v>
      </c>
      <c r="AM915">
        <v>16</v>
      </c>
      <c r="AN915">
        <v>12</v>
      </c>
      <c r="AO915">
        <v>18</v>
      </c>
      <c r="AT915">
        <f t="shared" si="51"/>
        <v>822</v>
      </c>
    </row>
    <row r="916" spans="21:46" x14ac:dyDescent="0.25">
      <c r="U916">
        <v>824</v>
      </c>
      <c r="V916">
        <v>4</v>
      </c>
      <c r="W916">
        <v>5</v>
      </c>
      <c r="X916">
        <v>17</v>
      </c>
      <c r="Y916">
        <v>20</v>
      </c>
      <c r="Z916">
        <v>8</v>
      </c>
      <c r="AA916">
        <v>13</v>
      </c>
      <c r="AB916">
        <v>14</v>
      </c>
      <c r="AC916">
        <v>16</v>
      </c>
      <c r="AD916">
        <v>1</v>
      </c>
      <c r="AE916">
        <v>2</v>
      </c>
      <c r="AF916">
        <v>9</v>
      </c>
      <c r="AG916">
        <v>12</v>
      </c>
      <c r="AH916">
        <v>3</v>
      </c>
      <c r="AI916">
        <v>10</v>
      </c>
      <c r="AJ916">
        <v>6</v>
      </c>
      <c r="AK916">
        <v>7</v>
      </c>
      <c r="AL916">
        <v>19</v>
      </c>
      <c r="AM916">
        <v>15</v>
      </c>
      <c r="AN916">
        <v>11</v>
      </c>
      <c r="AO916">
        <v>18</v>
      </c>
      <c r="AT916">
        <f t="shared" si="51"/>
        <v>823</v>
      </c>
    </row>
    <row r="917" spans="21:46" x14ac:dyDescent="0.25">
      <c r="U917">
        <v>825</v>
      </c>
      <c r="V917">
        <v>6</v>
      </c>
      <c r="W917">
        <v>4</v>
      </c>
      <c r="X917">
        <v>15</v>
      </c>
      <c r="Y917">
        <v>19</v>
      </c>
      <c r="Z917">
        <v>5</v>
      </c>
      <c r="AA917">
        <v>7</v>
      </c>
      <c r="AB917">
        <v>17</v>
      </c>
      <c r="AC917">
        <v>16</v>
      </c>
      <c r="AD917">
        <v>1</v>
      </c>
      <c r="AE917">
        <v>3</v>
      </c>
      <c r="AF917">
        <v>11</v>
      </c>
      <c r="AG917">
        <v>12</v>
      </c>
      <c r="AH917">
        <v>2</v>
      </c>
      <c r="AI917">
        <v>14</v>
      </c>
      <c r="AJ917">
        <v>9</v>
      </c>
      <c r="AK917">
        <v>8</v>
      </c>
      <c r="AL917">
        <v>20</v>
      </c>
      <c r="AM917">
        <v>13</v>
      </c>
      <c r="AN917">
        <v>10</v>
      </c>
      <c r="AO917">
        <v>18</v>
      </c>
      <c r="AT917">
        <f t="shared" si="51"/>
        <v>824</v>
      </c>
    </row>
    <row r="918" spans="21:46" x14ac:dyDescent="0.25">
      <c r="U918">
        <v>826</v>
      </c>
      <c r="V918">
        <v>6</v>
      </c>
      <c r="W918">
        <v>3</v>
      </c>
      <c r="X918">
        <v>17</v>
      </c>
      <c r="Y918">
        <v>20</v>
      </c>
      <c r="Z918">
        <v>8</v>
      </c>
      <c r="AA918">
        <v>14</v>
      </c>
      <c r="AB918">
        <v>15</v>
      </c>
      <c r="AC918">
        <v>18</v>
      </c>
      <c r="AD918">
        <v>1</v>
      </c>
      <c r="AE918">
        <v>2</v>
      </c>
      <c r="AF918">
        <v>11</v>
      </c>
      <c r="AG918">
        <v>12</v>
      </c>
      <c r="AH918">
        <v>4</v>
      </c>
      <c r="AI918">
        <v>9</v>
      </c>
      <c r="AJ918">
        <v>5</v>
      </c>
      <c r="AK918">
        <v>7</v>
      </c>
      <c r="AL918">
        <v>19</v>
      </c>
      <c r="AM918">
        <v>10</v>
      </c>
      <c r="AN918">
        <v>13</v>
      </c>
      <c r="AO918">
        <v>16</v>
      </c>
      <c r="AT918">
        <f t="shared" si="51"/>
        <v>825</v>
      </c>
    </row>
    <row r="919" spans="21:46" x14ac:dyDescent="0.25">
      <c r="U919">
        <v>827</v>
      </c>
      <c r="V919">
        <v>8</v>
      </c>
      <c r="W919">
        <v>4</v>
      </c>
      <c r="X919">
        <v>17</v>
      </c>
      <c r="Y919">
        <v>19</v>
      </c>
      <c r="Z919">
        <v>5</v>
      </c>
      <c r="AA919">
        <v>12</v>
      </c>
      <c r="AB919">
        <v>16</v>
      </c>
      <c r="AC919">
        <v>15</v>
      </c>
      <c r="AD919">
        <v>1</v>
      </c>
      <c r="AE919">
        <v>3</v>
      </c>
      <c r="AF919">
        <v>13</v>
      </c>
      <c r="AG919">
        <v>9</v>
      </c>
      <c r="AH919">
        <v>2</v>
      </c>
      <c r="AI919">
        <v>11</v>
      </c>
      <c r="AJ919">
        <v>7</v>
      </c>
      <c r="AK919">
        <v>6</v>
      </c>
      <c r="AL919">
        <v>20</v>
      </c>
      <c r="AM919">
        <v>14</v>
      </c>
      <c r="AN919">
        <v>10</v>
      </c>
      <c r="AO919">
        <v>18</v>
      </c>
      <c r="AT919">
        <f t="shared" si="51"/>
        <v>826</v>
      </c>
    </row>
    <row r="920" spans="21:46" x14ac:dyDescent="0.25">
      <c r="U920">
        <v>828</v>
      </c>
      <c r="V920">
        <v>6</v>
      </c>
      <c r="W920">
        <v>4</v>
      </c>
      <c r="X920">
        <v>14</v>
      </c>
      <c r="Y920">
        <v>19</v>
      </c>
      <c r="Z920">
        <v>5</v>
      </c>
      <c r="AA920">
        <v>13</v>
      </c>
      <c r="AB920">
        <v>12</v>
      </c>
      <c r="AC920">
        <v>17</v>
      </c>
      <c r="AD920">
        <v>1</v>
      </c>
      <c r="AE920">
        <v>2</v>
      </c>
      <c r="AF920">
        <v>15</v>
      </c>
      <c r="AG920">
        <v>9</v>
      </c>
      <c r="AH920">
        <v>3</v>
      </c>
      <c r="AI920">
        <v>10</v>
      </c>
      <c r="AJ920">
        <v>7</v>
      </c>
      <c r="AK920">
        <v>8</v>
      </c>
      <c r="AL920">
        <v>20</v>
      </c>
      <c r="AM920">
        <v>16</v>
      </c>
      <c r="AN920">
        <v>11</v>
      </c>
      <c r="AO920">
        <v>18</v>
      </c>
      <c r="AT920">
        <f t="shared" si="51"/>
        <v>827</v>
      </c>
    </row>
    <row r="921" spans="21:46" x14ac:dyDescent="0.25">
      <c r="U921">
        <v>829</v>
      </c>
      <c r="V921">
        <v>6</v>
      </c>
      <c r="W921">
        <v>5</v>
      </c>
      <c r="X921">
        <v>17</v>
      </c>
      <c r="Y921">
        <v>19</v>
      </c>
      <c r="Z921">
        <v>4</v>
      </c>
      <c r="AA921">
        <v>13</v>
      </c>
      <c r="AB921">
        <v>16</v>
      </c>
      <c r="AC921">
        <v>15</v>
      </c>
      <c r="AD921">
        <v>1</v>
      </c>
      <c r="AE921">
        <v>2</v>
      </c>
      <c r="AF921">
        <v>10</v>
      </c>
      <c r="AG921">
        <v>12</v>
      </c>
      <c r="AH921">
        <v>3</v>
      </c>
      <c r="AI921">
        <v>9</v>
      </c>
      <c r="AJ921">
        <v>7</v>
      </c>
      <c r="AK921">
        <v>8</v>
      </c>
      <c r="AL921">
        <v>20</v>
      </c>
      <c r="AM921">
        <v>14</v>
      </c>
      <c r="AN921">
        <v>11</v>
      </c>
      <c r="AO921">
        <v>18</v>
      </c>
      <c r="AT921">
        <f t="shared" si="51"/>
        <v>828</v>
      </c>
    </row>
    <row r="922" spans="21:46" x14ac:dyDescent="0.25">
      <c r="U922">
        <v>830</v>
      </c>
      <c r="V922">
        <v>9</v>
      </c>
      <c r="W922">
        <v>3</v>
      </c>
      <c r="X922">
        <v>16</v>
      </c>
      <c r="Y922">
        <v>18</v>
      </c>
      <c r="Z922">
        <v>5</v>
      </c>
      <c r="AA922">
        <v>14</v>
      </c>
      <c r="AB922">
        <v>15</v>
      </c>
      <c r="AC922">
        <v>17</v>
      </c>
      <c r="AD922">
        <v>1</v>
      </c>
      <c r="AE922">
        <v>2</v>
      </c>
      <c r="AF922">
        <v>13</v>
      </c>
      <c r="AG922">
        <v>10</v>
      </c>
      <c r="AH922">
        <v>4</v>
      </c>
      <c r="AI922">
        <v>6</v>
      </c>
      <c r="AJ922">
        <v>7</v>
      </c>
      <c r="AK922">
        <v>8</v>
      </c>
      <c r="AL922">
        <v>20</v>
      </c>
      <c r="AM922">
        <v>11</v>
      </c>
      <c r="AN922">
        <v>12</v>
      </c>
      <c r="AO922">
        <v>19</v>
      </c>
      <c r="AT922">
        <f t="shared" si="51"/>
        <v>829</v>
      </c>
    </row>
    <row r="923" spans="21:46" x14ac:dyDescent="0.25">
      <c r="U923">
        <v>831</v>
      </c>
      <c r="V923">
        <v>7</v>
      </c>
      <c r="W923">
        <v>4</v>
      </c>
      <c r="X923">
        <v>16</v>
      </c>
      <c r="Y923">
        <v>19</v>
      </c>
      <c r="Z923">
        <v>6</v>
      </c>
      <c r="AA923">
        <v>15</v>
      </c>
      <c r="AB923">
        <v>11</v>
      </c>
      <c r="AC923">
        <v>18</v>
      </c>
      <c r="AD923">
        <v>1</v>
      </c>
      <c r="AE923">
        <v>2</v>
      </c>
      <c r="AF923">
        <v>12</v>
      </c>
      <c r="AG923">
        <v>9</v>
      </c>
      <c r="AH923">
        <v>3</v>
      </c>
      <c r="AI923">
        <v>10</v>
      </c>
      <c r="AJ923">
        <v>5</v>
      </c>
      <c r="AK923">
        <v>8</v>
      </c>
      <c r="AL923">
        <v>20</v>
      </c>
      <c r="AM923">
        <v>13</v>
      </c>
      <c r="AN923">
        <v>14</v>
      </c>
      <c r="AO923">
        <v>17</v>
      </c>
      <c r="AT923">
        <f t="shared" si="51"/>
        <v>830</v>
      </c>
    </row>
    <row r="924" spans="21:46" x14ac:dyDescent="0.25">
      <c r="U924">
        <v>832</v>
      </c>
      <c r="V924">
        <v>9</v>
      </c>
      <c r="W924">
        <v>5</v>
      </c>
      <c r="X924">
        <v>16</v>
      </c>
      <c r="Y924">
        <v>20</v>
      </c>
      <c r="Z924">
        <v>3</v>
      </c>
      <c r="AA924">
        <v>11</v>
      </c>
      <c r="AB924">
        <v>15</v>
      </c>
      <c r="AC924">
        <v>17</v>
      </c>
      <c r="AD924">
        <v>1</v>
      </c>
      <c r="AE924">
        <v>2</v>
      </c>
      <c r="AF924">
        <v>10</v>
      </c>
      <c r="AG924">
        <v>13</v>
      </c>
      <c r="AH924">
        <v>4</v>
      </c>
      <c r="AI924">
        <v>7</v>
      </c>
      <c r="AJ924">
        <v>6</v>
      </c>
      <c r="AK924">
        <v>8</v>
      </c>
      <c r="AL924">
        <v>19</v>
      </c>
      <c r="AM924">
        <v>12</v>
      </c>
      <c r="AN924">
        <v>14</v>
      </c>
      <c r="AO924">
        <v>18</v>
      </c>
      <c r="AT924">
        <f t="shared" si="51"/>
        <v>831</v>
      </c>
    </row>
    <row r="925" spans="21:46" x14ac:dyDescent="0.25">
      <c r="U925">
        <v>833</v>
      </c>
      <c r="V925">
        <v>8</v>
      </c>
      <c r="W925">
        <v>3</v>
      </c>
      <c r="X925">
        <v>18</v>
      </c>
      <c r="Y925">
        <v>20</v>
      </c>
      <c r="Z925">
        <v>6</v>
      </c>
      <c r="AA925">
        <v>10</v>
      </c>
      <c r="AB925">
        <v>11</v>
      </c>
      <c r="AC925">
        <v>16</v>
      </c>
      <c r="AD925">
        <v>1</v>
      </c>
      <c r="AE925">
        <v>4</v>
      </c>
      <c r="AF925">
        <v>12</v>
      </c>
      <c r="AG925">
        <v>9</v>
      </c>
      <c r="AH925">
        <v>2</v>
      </c>
      <c r="AI925">
        <v>13</v>
      </c>
      <c r="AJ925">
        <v>5</v>
      </c>
      <c r="AK925">
        <v>7</v>
      </c>
      <c r="AL925">
        <v>19</v>
      </c>
      <c r="AM925">
        <v>14</v>
      </c>
      <c r="AN925">
        <v>15</v>
      </c>
      <c r="AO925">
        <v>17</v>
      </c>
      <c r="AT925">
        <f t="shared" si="51"/>
        <v>832</v>
      </c>
    </row>
    <row r="926" spans="21:46" x14ac:dyDescent="0.25">
      <c r="U926">
        <v>834</v>
      </c>
      <c r="V926">
        <v>7</v>
      </c>
      <c r="W926">
        <v>6</v>
      </c>
      <c r="X926">
        <v>19</v>
      </c>
      <c r="Y926">
        <v>16</v>
      </c>
      <c r="Z926">
        <v>4</v>
      </c>
      <c r="AA926">
        <v>14</v>
      </c>
      <c r="AB926">
        <v>15</v>
      </c>
      <c r="AC926">
        <v>17</v>
      </c>
      <c r="AD926">
        <v>1</v>
      </c>
      <c r="AE926">
        <v>3</v>
      </c>
      <c r="AF926">
        <v>13</v>
      </c>
      <c r="AG926">
        <v>10</v>
      </c>
      <c r="AH926">
        <v>2</v>
      </c>
      <c r="AI926">
        <v>12</v>
      </c>
      <c r="AJ926">
        <v>5</v>
      </c>
      <c r="AK926">
        <v>8</v>
      </c>
      <c r="AL926">
        <v>20</v>
      </c>
      <c r="AM926">
        <v>11</v>
      </c>
      <c r="AN926">
        <v>9</v>
      </c>
      <c r="AO926">
        <v>18</v>
      </c>
      <c r="AT926">
        <f t="shared" ref="AT926:AT989" si="52">U925</f>
        <v>833</v>
      </c>
    </row>
    <row r="927" spans="21:46" x14ac:dyDescent="0.25">
      <c r="U927">
        <v>835</v>
      </c>
      <c r="V927">
        <v>9</v>
      </c>
      <c r="W927">
        <v>5</v>
      </c>
      <c r="X927">
        <v>15</v>
      </c>
      <c r="Y927">
        <v>20</v>
      </c>
      <c r="Z927">
        <v>3</v>
      </c>
      <c r="AA927">
        <v>13</v>
      </c>
      <c r="AB927">
        <v>17</v>
      </c>
      <c r="AC927">
        <v>16</v>
      </c>
      <c r="AD927">
        <v>1</v>
      </c>
      <c r="AE927">
        <v>2</v>
      </c>
      <c r="AF927">
        <v>10</v>
      </c>
      <c r="AG927">
        <v>11</v>
      </c>
      <c r="AH927">
        <v>4</v>
      </c>
      <c r="AI927">
        <v>7</v>
      </c>
      <c r="AJ927">
        <v>6</v>
      </c>
      <c r="AK927">
        <v>8</v>
      </c>
      <c r="AL927">
        <v>19</v>
      </c>
      <c r="AM927">
        <v>14</v>
      </c>
      <c r="AN927">
        <v>12</v>
      </c>
      <c r="AO927">
        <v>18</v>
      </c>
      <c r="AT927">
        <f t="shared" si="52"/>
        <v>834</v>
      </c>
    </row>
    <row r="928" spans="21:46" x14ac:dyDescent="0.25">
      <c r="U928">
        <v>836</v>
      </c>
      <c r="V928">
        <v>3</v>
      </c>
      <c r="W928">
        <v>8</v>
      </c>
      <c r="X928">
        <v>16</v>
      </c>
      <c r="Y928">
        <v>20</v>
      </c>
      <c r="Z928">
        <v>6</v>
      </c>
      <c r="AA928">
        <v>12</v>
      </c>
      <c r="AB928">
        <v>11</v>
      </c>
      <c r="AC928">
        <v>18</v>
      </c>
      <c r="AD928">
        <v>1</v>
      </c>
      <c r="AE928">
        <v>2</v>
      </c>
      <c r="AF928">
        <v>10</v>
      </c>
      <c r="AG928">
        <v>14</v>
      </c>
      <c r="AH928">
        <v>4</v>
      </c>
      <c r="AI928">
        <v>9</v>
      </c>
      <c r="AJ928">
        <v>5</v>
      </c>
      <c r="AK928">
        <v>7</v>
      </c>
      <c r="AL928">
        <v>17</v>
      </c>
      <c r="AM928">
        <v>15</v>
      </c>
      <c r="AN928">
        <v>13</v>
      </c>
      <c r="AO928">
        <v>19</v>
      </c>
      <c r="AT928">
        <f t="shared" si="52"/>
        <v>835</v>
      </c>
    </row>
    <row r="929" spans="21:46" x14ac:dyDescent="0.25">
      <c r="U929">
        <v>837</v>
      </c>
      <c r="V929">
        <v>4</v>
      </c>
      <c r="W929">
        <v>5</v>
      </c>
      <c r="X929">
        <v>17</v>
      </c>
      <c r="Y929">
        <v>18</v>
      </c>
      <c r="Z929">
        <v>7</v>
      </c>
      <c r="AA929">
        <v>13</v>
      </c>
      <c r="AB929">
        <v>15</v>
      </c>
      <c r="AC929">
        <v>20</v>
      </c>
      <c r="AD929">
        <v>1</v>
      </c>
      <c r="AE929">
        <v>3</v>
      </c>
      <c r="AF929">
        <v>14</v>
      </c>
      <c r="AG929">
        <v>11</v>
      </c>
      <c r="AH929">
        <v>2</v>
      </c>
      <c r="AI929">
        <v>10</v>
      </c>
      <c r="AJ929">
        <v>6</v>
      </c>
      <c r="AK929">
        <v>8</v>
      </c>
      <c r="AL929">
        <v>19</v>
      </c>
      <c r="AM929">
        <v>12</v>
      </c>
      <c r="AN929">
        <v>9</v>
      </c>
      <c r="AO929">
        <v>16</v>
      </c>
      <c r="AT929">
        <f t="shared" si="52"/>
        <v>836</v>
      </c>
    </row>
    <row r="930" spans="21:46" x14ac:dyDescent="0.25">
      <c r="U930">
        <v>838</v>
      </c>
      <c r="V930">
        <v>5</v>
      </c>
      <c r="W930">
        <v>3</v>
      </c>
      <c r="X930">
        <v>18</v>
      </c>
      <c r="Y930">
        <v>19</v>
      </c>
      <c r="Z930">
        <v>6</v>
      </c>
      <c r="AA930">
        <v>13</v>
      </c>
      <c r="AB930">
        <v>16</v>
      </c>
      <c r="AC930">
        <v>17</v>
      </c>
      <c r="AD930">
        <v>1</v>
      </c>
      <c r="AE930">
        <v>2</v>
      </c>
      <c r="AF930">
        <v>11</v>
      </c>
      <c r="AG930">
        <v>7</v>
      </c>
      <c r="AH930">
        <v>4</v>
      </c>
      <c r="AI930">
        <v>10</v>
      </c>
      <c r="AJ930">
        <v>9</v>
      </c>
      <c r="AK930">
        <v>8</v>
      </c>
      <c r="AL930">
        <v>20</v>
      </c>
      <c r="AM930">
        <v>12</v>
      </c>
      <c r="AN930">
        <v>14</v>
      </c>
      <c r="AO930">
        <v>15</v>
      </c>
      <c r="AT930">
        <f t="shared" si="52"/>
        <v>837</v>
      </c>
    </row>
    <row r="931" spans="21:46" x14ac:dyDescent="0.25">
      <c r="U931">
        <v>839</v>
      </c>
      <c r="V931">
        <v>9</v>
      </c>
      <c r="W931">
        <v>4</v>
      </c>
      <c r="X931">
        <v>16</v>
      </c>
      <c r="Y931">
        <v>20</v>
      </c>
      <c r="Z931">
        <v>6</v>
      </c>
      <c r="AA931">
        <v>14</v>
      </c>
      <c r="AB931">
        <v>10</v>
      </c>
      <c r="AC931">
        <v>17</v>
      </c>
      <c r="AD931">
        <v>1</v>
      </c>
      <c r="AE931">
        <v>2</v>
      </c>
      <c r="AF931">
        <v>12</v>
      </c>
      <c r="AG931">
        <v>8</v>
      </c>
      <c r="AH931">
        <v>3</v>
      </c>
      <c r="AI931">
        <v>13</v>
      </c>
      <c r="AJ931">
        <v>7</v>
      </c>
      <c r="AK931">
        <v>5</v>
      </c>
      <c r="AL931">
        <v>19</v>
      </c>
      <c r="AM931">
        <v>15</v>
      </c>
      <c r="AN931">
        <v>11</v>
      </c>
      <c r="AO931">
        <v>18</v>
      </c>
      <c r="AT931">
        <f t="shared" si="52"/>
        <v>838</v>
      </c>
    </row>
    <row r="932" spans="21:46" x14ac:dyDescent="0.25">
      <c r="U932">
        <v>840</v>
      </c>
      <c r="V932">
        <v>10</v>
      </c>
      <c r="W932">
        <v>4</v>
      </c>
      <c r="X932">
        <v>16</v>
      </c>
      <c r="Y932">
        <v>19</v>
      </c>
      <c r="Z932">
        <v>6</v>
      </c>
      <c r="AA932">
        <v>13</v>
      </c>
      <c r="AB932">
        <v>14</v>
      </c>
      <c r="AC932">
        <v>15</v>
      </c>
      <c r="AD932">
        <v>1</v>
      </c>
      <c r="AE932">
        <v>2</v>
      </c>
      <c r="AF932">
        <v>11</v>
      </c>
      <c r="AG932">
        <v>7</v>
      </c>
      <c r="AH932">
        <v>3</v>
      </c>
      <c r="AI932">
        <v>9</v>
      </c>
      <c r="AJ932">
        <v>8</v>
      </c>
      <c r="AK932">
        <v>5</v>
      </c>
      <c r="AL932">
        <v>20</v>
      </c>
      <c r="AM932">
        <v>17</v>
      </c>
      <c r="AN932">
        <v>12</v>
      </c>
      <c r="AO932">
        <v>18</v>
      </c>
      <c r="AT932">
        <f t="shared" si="52"/>
        <v>839</v>
      </c>
    </row>
    <row r="933" spans="21:46" x14ac:dyDescent="0.25">
      <c r="U933">
        <v>841</v>
      </c>
      <c r="V933">
        <v>8</v>
      </c>
      <c r="W933">
        <v>2</v>
      </c>
      <c r="X933">
        <v>17</v>
      </c>
      <c r="Y933">
        <v>18</v>
      </c>
      <c r="Z933">
        <v>4</v>
      </c>
      <c r="AA933">
        <v>12</v>
      </c>
      <c r="AB933">
        <v>16</v>
      </c>
      <c r="AC933">
        <v>13</v>
      </c>
      <c r="AD933">
        <v>1</v>
      </c>
      <c r="AE933">
        <v>3</v>
      </c>
      <c r="AF933">
        <v>11</v>
      </c>
      <c r="AG933">
        <v>9</v>
      </c>
      <c r="AH933">
        <v>5</v>
      </c>
      <c r="AI933">
        <v>10</v>
      </c>
      <c r="AJ933">
        <v>7</v>
      </c>
      <c r="AK933">
        <v>6</v>
      </c>
      <c r="AL933">
        <v>20</v>
      </c>
      <c r="AM933">
        <v>14</v>
      </c>
      <c r="AN933">
        <v>15</v>
      </c>
      <c r="AO933">
        <v>19</v>
      </c>
      <c r="AT933">
        <f t="shared" si="52"/>
        <v>840</v>
      </c>
    </row>
    <row r="934" spans="21:46" x14ac:dyDescent="0.25">
      <c r="U934">
        <v>842</v>
      </c>
      <c r="V934">
        <v>7</v>
      </c>
      <c r="W934">
        <v>3</v>
      </c>
      <c r="X934">
        <v>19</v>
      </c>
      <c r="Y934">
        <v>20</v>
      </c>
      <c r="Z934">
        <v>5</v>
      </c>
      <c r="AA934">
        <v>14</v>
      </c>
      <c r="AB934">
        <v>16</v>
      </c>
      <c r="AC934">
        <v>15</v>
      </c>
      <c r="AD934">
        <v>1</v>
      </c>
      <c r="AE934">
        <v>2</v>
      </c>
      <c r="AF934">
        <v>10</v>
      </c>
      <c r="AG934">
        <v>13</v>
      </c>
      <c r="AH934">
        <v>4</v>
      </c>
      <c r="AI934">
        <v>12</v>
      </c>
      <c r="AJ934">
        <v>8</v>
      </c>
      <c r="AK934">
        <v>6</v>
      </c>
      <c r="AL934">
        <v>18</v>
      </c>
      <c r="AM934">
        <v>11</v>
      </c>
      <c r="AN934">
        <v>9</v>
      </c>
      <c r="AO934">
        <v>17</v>
      </c>
      <c r="AT934">
        <f t="shared" si="52"/>
        <v>841</v>
      </c>
    </row>
    <row r="935" spans="21:46" x14ac:dyDescent="0.25">
      <c r="U935">
        <v>843</v>
      </c>
      <c r="V935">
        <v>5</v>
      </c>
      <c r="W935">
        <v>8</v>
      </c>
      <c r="X935">
        <v>15</v>
      </c>
      <c r="Y935">
        <v>19</v>
      </c>
      <c r="Z935">
        <v>6</v>
      </c>
      <c r="AA935">
        <v>13</v>
      </c>
      <c r="AB935">
        <v>17</v>
      </c>
      <c r="AC935">
        <v>16</v>
      </c>
      <c r="AD935">
        <v>1</v>
      </c>
      <c r="AE935">
        <v>2</v>
      </c>
      <c r="AF935">
        <v>12</v>
      </c>
      <c r="AG935">
        <v>11</v>
      </c>
      <c r="AH935">
        <v>4</v>
      </c>
      <c r="AI935">
        <v>9</v>
      </c>
      <c r="AJ935">
        <v>3</v>
      </c>
      <c r="AK935">
        <v>7</v>
      </c>
      <c r="AL935">
        <v>20</v>
      </c>
      <c r="AM935">
        <v>14</v>
      </c>
      <c r="AN935">
        <v>10</v>
      </c>
      <c r="AO935">
        <v>18</v>
      </c>
      <c r="AT935">
        <f t="shared" si="52"/>
        <v>842</v>
      </c>
    </row>
    <row r="936" spans="21:46" x14ac:dyDescent="0.25">
      <c r="U936">
        <v>844</v>
      </c>
      <c r="V936">
        <v>7</v>
      </c>
      <c r="W936">
        <v>5</v>
      </c>
      <c r="X936">
        <v>18</v>
      </c>
      <c r="Y936">
        <v>20</v>
      </c>
      <c r="Z936">
        <v>4</v>
      </c>
      <c r="AA936">
        <v>9</v>
      </c>
      <c r="AB936">
        <v>15</v>
      </c>
      <c r="AC936">
        <v>17</v>
      </c>
      <c r="AD936">
        <v>1</v>
      </c>
      <c r="AE936">
        <v>2</v>
      </c>
      <c r="AF936">
        <v>10</v>
      </c>
      <c r="AG936">
        <v>13</v>
      </c>
      <c r="AH936">
        <v>3</v>
      </c>
      <c r="AI936">
        <v>14</v>
      </c>
      <c r="AJ936">
        <v>8</v>
      </c>
      <c r="AK936">
        <v>6</v>
      </c>
      <c r="AL936">
        <v>19</v>
      </c>
      <c r="AM936">
        <v>11</v>
      </c>
      <c r="AN936">
        <v>12</v>
      </c>
      <c r="AO936">
        <v>16</v>
      </c>
      <c r="AT936">
        <f t="shared" si="52"/>
        <v>843</v>
      </c>
    </row>
    <row r="937" spans="21:46" x14ac:dyDescent="0.25">
      <c r="U937">
        <v>845</v>
      </c>
      <c r="V937">
        <v>9</v>
      </c>
      <c r="W937">
        <v>5</v>
      </c>
      <c r="X937">
        <v>14</v>
      </c>
      <c r="Y937">
        <v>20</v>
      </c>
      <c r="Z937">
        <v>4</v>
      </c>
      <c r="AA937">
        <v>11</v>
      </c>
      <c r="AB937">
        <v>13</v>
      </c>
      <c r="AC937">
        <v>18</v>
      </c>
      <c r="AD937">
        <v>1</v>
      </c>
      <c r="AE937">
        <v>2</v>
      </c>
      <c r="AF937">
        <v>16</v>
      </c>
      <c r="AG937">
        <v>12</v>
      </c>
      <c r="AH937">
        <v>3</v>
      </c>
      <c r="AI937">
        <v>7</v>
      </c>
      <c r="AJ937">
        <v>8</v>
      </c>
      <c r="AK937">
        <v>6</v>
      </c>
      <c r="AL937">
        <v>17</v>
      </c>
      <c r="AM937">
        <v>15</v>
      </c>
      <c r="AN937">
        <v>10</v>
      </c>
      <c r="AO937">
        <v>19</v>
      </c>
      <c r="AT937">
        <f t="shared" si="52"/>
        <v>844</v>
      </c>
    </row>
    <row r="938" spans="21:46" x14ac:dyDescent="0.25">
      <c r="U938">
        <v>846</v>
      </c>
      <c r="V938">
        <v>8</v>
      </c>
      <c r="W938">
        <v>7</v>
      </c>
      <c r="X938">
        <v>17</v>
      </c>
      <c r="Y938">
        <v>20</v>
      </c>
      <c r="Z938">
        <v>4</v>
      </c>
      <c r="AA938">
        <v>13</v>
      </c>
      <c r="AB938">
        <v>14</v>
      </c>
      <c r="AC938">
        <v>18</v>
      </c>
      <c r="AD938">
        <v>1</v>
      </c>
      <c r="AE938">
        <v>2</v>
      </c>
      <c r="AF938">
        <v>9</v>
      </c>
      <c r="AG938">
        <v>12</v>
      </c>
      <c r="AH938">
        <v>5</v>
      </c>
      <c r="AI938">
        <v>10</v>
      </c>
      <c r="AJ938">
        <v>6</v>
      </c>
      <c r="AK938">
        <v>3</v>
      </c>
      <c r="AL938">
        <v>19</v>
      </c>
      <c r="AM938">
        <v>15</v>
      </c>
      <c r="AN938">
        <v>11</v>
      </c>
      <c r="AO938">
        <v>16</v>
      </c>
      <c r="AT938">
        <f t="shared" si="52"/>
        <v>845</v>
      </c>
    </row>
    <row r="939" spans="21:46" x14ac:dyDescent="0.25">
      <c r="U939">
        <v>847</v>
      </c>
      <c r="V939">
        <v>7</v>
      </c>
      <c r="W939">
        <v>5</v>
      </c>
      <c r="X939">
        <v>16</v>
      </c>
      <c r="Y939">
        <v>19</v>
      </c>
      <c r="Z939">
        <v>4</v>
      </c>
      <c r="AA939">
        <v>13</v>
      </c>
      <c r="AB939">
        <v>8</v>
      </c>
      <c r="AC939">
        <v>17</v>
      </c>
      <c r="AD939">
        <v>1</v>
      </c>
      <c r="AE939">
        <v>3</v>
      </c>
      <c r="AF939">
        <v>14</v>
      </c>
      <c r="AG939">
        <v>11</v>
      </c>
      <c r="AH939">
        <v>2</v>
      </c>
      <c r="AI939">
        <v>10</v>
      </c>
      <c r="AJ939">
        <v>6</v>
      </c>
      <c r="AK939">
        <v>9</v>
      </c>
      <c r="AL939">
        <v>20</v>
      </c>
      <c r="AM939">
        <v>15</v>
      </c>
      <c r="AN939">
        <v>12</v>
      </c>
      <c r="AO939">
        <v>18</v>
      </c>
      <c r="AT939">
        <f t="shared" si="52"/>
        <v>846</v>
      </c>
    </row>
    <row r="940" spans="21:46" x14ac:dyDescent="0.25">
      <c r="U940">
        <v>848</v>
      </c>
      <c r="V940">
        <v>8</v>
      </c>
      <c r="W940">
        <v>6</v>
      </c>
      <c r="X940">
        <v>17</v>
      </c>
      <c r="Y940">
        <v>20</v>
      </c>
      <c r="Z940">
        <v>4</v>
      </c>
      <c r="AA940">
        <v>15</v>
      </c>
      <c r="AB940">
        <v>10</v>
      </c>
      <c r="AC940">
        <v>18</v>
      </c>
      <c r="AD940">
        <v>1</v>
      </c>
      <c r="AE940">
        <v>2</v>
      </c>
      <c r="AF940">
        <v>14</v>
      </c>
      <c r="AG940">
        <v>9</v>
      </c>
      <c r="AH940">
        <v>3</v>
      </c>
      <c r="AI940">
        <v>12</v>
      </c>
      <c r="AJ940">
        <v>7</v>
      </c>
      <c r="AK940">
        <v>5</v>
      </c>
      <c r="AL940">
        <v>19</v>
      </c>
      <c r="AM940">
        <v>11</v>
      </c>
      <c r="AN940">
        <v>13</v>
      </c>
      <c r="AO940">
        <v>16</v>
      </c>
      <c r="AT940">
        <f t="shared" si="52"/>
        <v>847</v>
      </c>
    </row>
    <row r="941" spans="21:46" x14ac:dyDescent="0.25">
      <c r="U941">
        <v>849</v>
      </c>
      <c r="V941">
        <v>4</v>
      </c>
      <c r="W941">
        <v>6</v>
      </c>
      <c r="X941">
        <v>16</v>
      </c>
      <c r="Y941">
        <v>20</v>
      </c>
      <c r="Z941">
        <v>7</v>
      </c>
      <c r="AA941">
        <v>15</v>
      </c>
      <c r="AB941">
        <v>14</v>
      </c>
      <c r="AC941">
        <v>17</v>
      </c>
      <c r="AD941">
        <v>1</v>
      </c>
      <c r="AE941">
        <v>3</v>
      </c>
      <c r="AF941">
        <v>12</v>
      </c>
      <c r="AG941">
        <v>9</v>
      </c>
      <c r="AH941">
        <v>2</v>
      </c>
      <c r="AI941">
        <v>13</v>
      </c>
      <c r="AJ941">
        <v>5</v>
      </c>
      <c r="AK941">
        <v>8</v>
      </c>
      <c r="AL941">
        <v>18</v>
      </c>
      <c r="AM941">
        <v>10</v>
      </c>
      <c r="AN941">
        <v>11</v>
      </c>
      <c r="AO941">
        <v>19</v>
      </c>
      <c r="AT941">
        <f t="shared" si="52"/>
        <v>848</v>
      </c>
    </row>
    <row r="942" spans="21:46" x14ac:dyDescent="0.25">
      <c r="U942">
        <v>850</v>
      </c>
      <c r="V942">
        <v>5</v>
      </c>
      <c r="W942">
        <v>6</v>
      </c>
      <c r="X942">
        <v>16</v>
      </c>
      <c r="Y942">
        <v>19</v>
      </c>
      <c r="Z942">
        <v>3</v>
      </c>
      <c r="AA942">
        <v>13</v>
      </c>
      <c r="AB942">
        <v>14</v>
      </c>
      <c r="AC942">
        <v>17</v>
      </c>
      <c r="AD942">
        <v>1</v>
      </c>
      <c r="AE942">
        <v>2</v>
      </c>
      <c r="AF942">
        <v>11</v>
      </c>
      <c r="AG942">
        <v>12</v>
      </c>
      <c r="AH942">
        <v>4</v>
      </c>
      <c r="AI942">
        <v>10</v>
      </c>
      <c r="AJ942">
        <v>8</v>
      </c>
      <c r="AK942">
        <v>7</v>
      </c>
      <c r="AL942">
        <v>18</v>
      </c>
      <c r="AM942">
        <v>15</v>
      </c>
      <c r="AN942">
        <v>9</v>
      </c>
      <c r="AO942">
        <v>20</v>
      </c>
      <c r="AT942">
        <f t="shared" si="52"/>
        <v>849</v>
      </c>
    </row>
    <row r="943" spans="21:46" x14ac:dyDescent="0.25">
      <c r="U943">
        <v>851</v>
      </c>
      <c r="V943">
        <v>8</v>
      </c>
      <c r="W943">
        <v>4</v>
      </c>
      <c r="X943">
        <v>17</v>
      </c>
      <c r="Y943">
        <v>20</v>
      </c>
      <c r="Z943">
        <v>3</v>
      </c>
      <c r="AA943">
        <v>14</v>
      </c>
      <c r="AB943">
        <v>15</v>
      </c>
      <c r="AC943">
        <v>18</v>
      </c>
      <c r="AD943">
        <v>1</v>
      </c>
      <c r="AE943">
        <v>2</v>
      </c>
      <c r="AF943">
        <v>11</v>
      </c>
      <c r="AG943">
        <v>13</v>
      </c>
      <c r="AH943">
        <v>5</v>
      </c>
      <c r="AI943">
        <v>9</v>
      </c>
      <c r="AJ943">
        <v>7</v>
      </c>
      <c r="AK943">
        <v>6</v>
      </c>
      <c r="AL943">
        <v>19</v>
      </c>
      <c r="AM943">
        <v>10</v>
      </c>
      <c r="AN943">
        <v>12</v>
      </c>
      <c r="AO943">
        <v>16</v>
      </c>
      <c r="AT943">
        <f t="shared" si="52"/>
        <v>850</v>
      </c>
    </row>
    <row r="944" spans="21:46" x14ac:dyDescent="0.25">
      <c r="U944">
        <v>852</v>
      </c>
      <c r="V944">
        <v>8</v>
      </c>
      <c r="W944">
        <v>4</v>
      </c>
      <c r="X944">
        <v>16</v>
      </c>
      <c r="Y944">
        <v>20</v>
      </c>
      <c r="Z944">
        <v>5</v>
      </c>
      <c r="AA944">
        <v>14</v>
      </c>
      <c r="AB944">
        <v>19</v>
      </c>
      <c r="AC944">
        <v>15</v>
      </c>
      <c r="AD944">
        <v>1</v>
      </c>
      <c r="AE944">
        <v>2</v>
      </c>
      <c r="AF944">
        <v>10</v>
      </c>
      <c r="AG944">
        <v>12</v>
      </c>
      <c r="AH944">
        <v>3</v>
      </c>
      <c r="AI944">
        <v>11</v>
      </c>
      <c r="AJ944">
        <v>7</v>
      </c>
      <c r="AK944">
        <v>6</v>
      </c>
      <c r="AL944">
        <v>17</v>
      </c>
      <c r="AM944">
        <v>13</v>
      </c>
      <c r="AN944">
        <v>9</v>
      </c>
      <c r="AO944">
        <v>18</v>
      </c>
      <c r="AT944">
        <f t="shared" si="52"/>
        <v>851</v>
      </c>
    </row>
    <row r="945" spans="21:46" x14ac:dyDescent="0.25">
      <c r="U945">
        <v>853</v>
      </c>
      <c r="V945">
        <v>5</v>
      </c>
      <c r="W945">
        <v>3</v>
      </c>
      <c r="X945">
        <v>15</v>
      </c>
      <c r="Y945">
        <v>20</v>
      </c>
      <c r="Z945">
        <v>7</v>
      </c>
      <c r="AA945">
        <v>11</v>
      </c>
      <c r="AB945">
        <v>16</v>
      </c>
      <c r="AC945">
        <v>18</v>
      </c>
      <c r="AD945">
        <v>1</v>
      </c>
      <c r="AE945">
        <v>4</v>
      </c>
      <c r="AF945">
        <v>10</v>
      </c>
      <c r="AG945">
        <v>12</v>
      </c>
      <c r="AH945">
        <v>2</v>
      </c>
      <c r="AI945">
        <v>9</v>
      </c>
      <c r="AJ945">
        <v>6</v>
      </c>
      <c r="AK945">
        <v>8</v>
      </c>
      <c r="AL945">
        <v>19</v>
      </c>
      <c r="AM945">
        <v>13</v>
      </c>
      <c r="AN945">
        <v>14</v>
      </c>
      <c r="AO945">
        <v>17</v>
      </c>
      <c r="AT945">
        <f t="shared" si="52"/>
        <v>852</v>
      </c>
    </row>
    <row r="946" spans="21:46" x14ac:dyDescent="0.25">
      <c r="U946">
        <v>854</v>
      </c>
      <c r="V946">
        <v>8</v>
      </c>
      <c r="W946">
        <v>7</v>
      </c>
      <c r="X946">
        <v>18</v>
      </c>
      <c r="Y946">
        <v>20</v>
      </c>
      <c r="Z946">
        <v>4</v>
      </c>
      <c r="AA946">
        <v>11</v>
      </c>
      <c r="AB946">
        <v>13</v>
      </c>
      <c r="AC946">
        <v>14</v>
      </c>
      <c r="AD946">
        <v>1</v>
      </c>
      <c r="AE946">
        <v>2</v>
      </c>
      <c r="AF946">
        <v>9</v>
      </c>
      <c r="AG946">
        <v>10</v>
      </c>
      <c r="AH946">
        <v>3</v>
      </c>
      <c r="AI946">
        <v>12</v>
      </c>
      <c r="AJ946">
        <v>6</v>
      </c>
      <c r="AK946">
        <v>5</v>
      </c>
      <c r="AL946">
        <v>19</v>
      </c>
      <c r="AM946">
        <v>16</v>
      </c>
      <c r="AN946">
        <v>15</v>
      </c>
      <c r="AO946">
        <v>17</v>
      </c>
      <c r="AT946">
        <f t="shared" si="52"/>
        <v>853</v>
      </c>
    </row>
    <row r="947" spans="21:46" x14ac:dyDescent="0.25">
      <c r="U947">
        <v>855</v>
      </c>
      <c r="V947">
        <v>7</v>
      </c>
      <c r="W947">
        <v>4</v>
      </c>
      <c r="X947">
        <v>18</v>
      </c>
      <c r="Y947">
        <v>20</v>
      </c>
      <c r="Z947">
        <v>5</v>
      </c>
      <c r="AA947">
        <v>13</v>
      </c>
      <c r="AB947">
        <v>10</v>
      </c>
      <c r="AC947">
        <v>16</v>
      </c>
      <c r="AD947">
        <v>1</v>
      </c>
      <c r="AE947">
        <v>2</v>
      </c>
      <c r="AF947">
        <v>15</v>
      </c>
      <c r="AG947">
        <v>12</v>
      </c>
      <c r="AH947">
        <v>3</v>
      </c>
      <c r="AI947">
        <v>11</v>
      </c>
      <c r="AJ947">
        <v>8</v>
      </c>
      <c r="AK947">
        <v>6</v>
      </c>
      <c r="AL947">
        <v>19</v>
      </c>
      <c r="AM947">
        <v>14</v>
      </c>
      <c r="AN947">
        <v>9</v>
      </c>
      <c r="AO947">
        <v>17</v>
      </c>
      <c r="AT947">
        <f t="shared" si="52"/>
        <v>854</v>
      </c>
    </row>
    <row r="948" spans="21:46" x14ac:dyDescent="0.25">
      <c r="U948">
        <v>856</v>
      </c>
      <c r="V948">
        <v>8</v>
      </c>
      <c r="W948">
        <v>5</v>
      </c>
      <c r="X948">
        <v>19</v>
      </c>
      <c r="Y948">
        <v>18</v>
      </c>
      <c r="Z948">
        <v>7</v>
      </c>
      <c r="AA948">
        <v>11</v>
      </c>
      <c r="AB948">
        <v>15</v>
      </c>
      <c r="AC948">
        <v>16</v>
      </c>
      <c r="AD948">
        <v>1</v>
      </c>
      <c r="AE948">
        <v>2</v>
      </c>
      <c r="AF948">
        <v>13</v>
      </c>
      <c r="AG948">
        <v>12</v>
      </c>
      <c r="AH948">
        <v>3</v>
      </c>
      <c r="AI948">
        <v>9</v>
      </c>
      <c r="AJ948">
        <v>6</v>
      </c>
      <c r="AK948">
        <v>4</v>
      </c>
      <c r="AL948">
        <v>20</v>
      </c>
      <c r="AM948">
        <v>14</v>
      </c>
      <c r="AN948">
        <v>10</v>
      </c>
      <c r="AO948">
        <v>17</v>
      </c>
      <c r="AT948">
        <f t="shared" si="52"/>
        <v>855</v>
      </c>
    </row>
    <row r="949" spans="21:46" x14ac:dyDescent="0.25">
      <c r="U949">
        <v>857</v>
      </c>
      <c r="V949">
        <v>5</v>
      </c>
      <c r="W949">
        <v>7</v>
      </c>
      <c r="X949">
        <v>16</v>
      </c>
      <c r="Y949">
        <v>20</v>
      </c>
      <c r="Z949">
        <v>6</v>
      </c>
      <c r="AA949">
        <v>10</v>
      </c>
      <c r="AB949">
        <v>15</v>
      </c>
      <c r="AC949">
        <v>17</v>
      </c>
      <c r="AD949">
        <v>1</v>
      </c>
      <c r="AE949">
        <v>2</v>
      </c>
      <c r="AF949">
        <v>12</v>
      </c>
      <c r="AG949">
        <v>9</v>
      </c>
      <c r="AH949">
        <v>4</v>
      </c>
      <c r="AI949">
        <v>11</v>
      </c>
      <c r="AJ949">
        <v>8</v>
      </c>
      <c r="AK949">
        <v>3</v>
      </c>
      <c r="AL949">
        <v>19</v>
      </c>
      <c r="AM949">
        <v>14</v>
      </c>
      <c r="AN949">
        <v>13</v>
      </c>
      <c r="AO949">
        <v>18</v>
      </c>
      <c r="AT949">
        <f t="shared" si="52"/>
        <v>856</v>
      </c>
    </row>
    <row r="950" spans="21:46" x14ac:dyDescent="0.25">
      <c r="U950">
        <v>858</v>
      </c>
      <c r="V950">
        <v>8</v>
      </c>
      <c r="W950">
        <v>6</v>
      </c>
      <c r="X950">
        <v>16</v>
      </c>
      <c r="Y950">
        <v>20</v>
      </c>
      <c r="Z950">
        <v>5</v>
      </c>
      <c r="AA950">
        <v>14</v>
      </c>
      <c r="AB950">
        <v>15</v>
      </c>
      <c r="AC950">
        <v>17</v>
      </c>
      <c r="AD950">
        <v>1</v>
      </c>
      <c r="AE950">
        <v>2</v>
      </c>
      <c r="AF950">
        <v>11</v>
      </c>
      <c r="AG950">
        <v>9</v>
      </c>
      <c r="AH950">
        <v>3</v>
      </c>
      <c r="AI950">
        <v>10</v>
      </c>
      <c r="AJ950">
        <v>4</v>
      </c>
      <c r="AK950">
        <v>7</v>
      </c>
      <c r="AL950">
        <v>18</v>
      </c>
      <c r="AM950">
        <v>12</v>
      </c>
      <c r="AN950">
        <v>13</v>
      </c>
      <c r="AO950">
        <v>19</v>
      </c>
      <c r="AT950">
        <f t="shared" si="52"/>
        <v>857</v>
      </c>
    </row>
    <row r="951" spans="21:46" x14ac:dyDescent="0.25">
      <c r="U951">
        <v>859</v>
      </c>
      <c r="V951">
        <v>8</v>
      </c>
      <c r="W951">
        <v>3</v>
      </c>
      <c r="X951">
        <v>17</v>
      </c>
      <c r="Y951">
        <v>20</v>
      </c>
      <c r="Z951">
        <v>4</v>
      </c>
      <c r="AA951">
        <v>12</v>
      </c>
      <c r="AB951">
        <v>14</v>
      </c>
      <c r="AC951">
        <v>19</v>
      </c>
      <c r="AD951">
        <v>1</v>
      </c>
      <c r="AE951">
        <v>5</v>
      </c>
      <c r="AF951">
        <v>11</v>
      </c>
      <c r="AG951">
        <v>9</v>
      </c>
      <c r="AH951">
        <v>2</v>
      </c>
      <c r="AI951">
        <v>10</v>
      </c>
      <c r="AJ951">
        <v>7</v>
      </c>
      <c r="AK951">
        <v>6</v>
      </c>
      <c r="AL951">
        <v>18</v>
      </c>
      <c r="AM951">
        <v>15</v>
      </c>
      <c r="AN951">
        <v>13</v>
      </c>
      <c r="AO951">
        <v>16</v>
      </c>
      <c r="AT951">
        <f t="shared" si="52"/>
        <v>858</v>
      </c>
    </row>
    <row r="952" spans="21:46" x14ac:dyDescent="0.25">
      <c r="U952">
        <v>860</v>
      </c>
      <c r="V952">
        <v>6</v>
      </c>
      <c r="W952">
        <v>5</v>
      </c>
      <c r="X952">
        <v>16</v>
      </c>
      <c r="Y952">
        <v>18</v>
      </c>
      <c r="Z952">
        <v>3</v>
      </c>
      <c r="AA952">
        <v>13</v>
      </c>
      <c r="AB952">
        <v>15</v>
      </c>
      <c r="AC952">
        <v>17</v>
      </c>
      <c r="AD952">
        <v>1</v>
      </c>
      <c r="AE952">
        <v>2</v>
      </c>
      <c r="AF952">
        <v>14</v>
      </c>
      <c r="AG952">
        <v>10</v>
      </c>
      <c r="AH952">
        <v>4</v>
      </c>
      <c r="AI952">
        <v>8</v>
      </c>
      <c r="AJ952">
        <v>9</v>
      </c>
      <c r="AK952">
        <v>7</v>
      </c>
      <c r="AL952">
        <v>19</v>
      </c>
      <c r="AM952">
        <v>12</v>
      </c>
      <c r="AN952">
        <v>11</v>
      </c>
      <c r="AO952">
        <v>20</v>
      </c>
      <c r="AT952">
        <f t="shared" si="52"/>
        <v>859</v>
      </c>
    </row>
    <row r="953" spans="21:46" x14ac:dyDescent="0.25">
      <c r="U953">
        <v>861</v>
      </c>
      <c r="V953">
        <v>7</v>
      </c>
      <c r="W953">
        <v>4</v>
      </c>
      <c r="X953">
        <v>19</v>
      </c>
      <c r="Y953">
        <v>17</v>
      </c>
      <c r="Z953">
        <v>3</v>
      </c>
      <c r="AA953">
        <v>14</v>
      </c>
      <c r="AB953">
        <v>13</v>
      </c>
      <c r="AC953">
        <v>16</v>
      </c>
      <c r="AD953">
        <v>1</v>
      </c>
      <c r="AE953">
        <v>2</v>
      </c>
      <c r="AF953">
        <v>12</v>
      </c>
      <c r="AG953">
        <v>9</v>
      </c>
      <c r="AH953">
        <v>5</v>
      </c>
      <c r="AI953">
        <v>10</v>
      </c>
      <c r="AJ953">
        <v>6</v>
      </c>
      <c r="AK953">
        <v>8</v>
      </c>
      <c r="AL953">
        <v>20</v>
      </c>
      <c r="AM953">
        <v>15</v>
      </c>
      <c r="AN953">
        <v>11</v>
      </c>
      <c r="AO953">
        <v>18</v>
      </c>
      <c r="AT953">
        <f t="shared" si="52"/>
        <v>860</v>
      </c>
    </row>
    <row r="954" spans="21:46" x14ac:dyDescent="0.25">
      <c r="U954">
        <v>862</v>
      </c>
      <c r="V954">
        <v>10</v>
      </c>
      <c r="W954">
        <v>4</v>
      </c>
      <c r="X954">
        <v>15</v>
      </c>
      <c r="Y954">
        <v>19</v>
      </c>
      <c r="Z954">
        <v>7</v>
      </c>
      <c r="AA954">
        <v>9</v>
      </c>
      <c r="AB954">
        <v>17</v>
      </c>
      <c r="AC954">
        <v>16</v>
      </c>
      <c r="AD954">
        <v>1</v>
      </c>
      <c r="AE954">
        <v>2</v>
      </c>
      <c r="AF954">
        <v>11</v>
      </c>
      <c r="AG954">
        <v>13</v>
      </c>
      <c r="AH954">
        <v>3</v>
      </c>
      <c r="AI954">
        <v>14</v>
      </c>
      <c r="AJ954">
        <v>5</v>
      </c>
      <c r="AK954">
        <v>6</v>
      </c>
      <c r="AL954">
        <v>20</v>
      </c>
      <c r="AM954">
        <v>12</v>
      </c>
      <c r="AN954">
        <v>8</v>
      </c>
      <c r="AO954">
        <v>18</v>
      </c>
      <c r="AT954">
        <f t="shared" si="52"/>
        <v>861</v>
      </c>
    </row>
    <row r="955" spans="21:46" x14ac:dyDescent="0.25">
      <c r="U955">
        <v>863</v>
      </c>
      <c r="V955">
        <v>10</v>
      </c>
      <c r="W955">
        <v>6</v>
      </c>
      <c r="X955">
        <v>17</v>
      </c>
      <c r="Y955">
        <v>19</v>
      </c>
      <c r="Z955">
        <v>4</v>
      </c>
      <c r="AA955">
        <v>12</v>
      </c>
      <c r="AB955">
        <v>14</v>
      </c>
      <c r="AC955">
        <v>16</v>
      </c>
      <c r="AD955">
        <v>1</v>
      </c>
      <c r="AE955">
        <v>2</v>
      </c>
      <c r="AF955">
        <v>9</v>
      </c>
      <c r="AG955">
        <v>13</v>
      </c>
      <c r="AH955">
        <v>3</v>
      </c>
      <c r="AI955">
        <v>7</v>
      </c>
      <c r="AJ955">
        <v>5</v>
      </c>
      <c r="AK955">
        <v>8</v>
      </c>
      <c r="AL955">
        <v>20</v>
      </c>
      <c r="AM955">
        <v>15</v>
      </c>
      <c r="AN955">
        <v>11</v>
      </c>
      <c r="AO955">
        <v>18</v>
      </c>
      <c r="AT955">
        <f t="shared" si="52"/>
        <v>862</v>
      </c>
    </row>
    <row r="956" spans="21:46" x14ac:dyDescent="0.25">
      <c r="U956">
        <v>864</v>
      </c>
      <c r="V956">
        <v>7</v>
      </c>
      <c r="W956">
        <v>3</v>
      </c>
      <c r="X956">
        <v>15</v>
      </c>
      <c r="Y956">
        <v>20</v>
      </c>
      <c r="Z956">
        <v>5</v>
      </c>
      <c r="AA956">
        <v>9</v>
      </c>
      <c r="AB956">
        <v>17</v>
      </c>
      <c r="AC956">
        <v>16</v>
      </c>
      <c r="AD956">
        <v>1</v>
      </c>
      <c r="AE956">
        <v>2</v>
      </c>
      <c r="AF956">
        <v>12</v>
      </c>
      <c r="AG956">
        <v>10</v>
      </c>
      <c r="AH956">
        <v>4</v>
      </c>
      <c r="AI956">
        <v>11</v>
      </c>
      <c r="AJ956">
        <v>8</v>
      </c>
      <c r="AK956">
        <v>6</v>
      </c>
      <c r="AL956">
        <v>19</v>
      </c>
      <c r="AM956">
        <v>14</v>
      </c>
      <c r="AN956">
        <v>13</v>
      </c>
      <c r="AO956">
        <v>18</v>
      </c>
      <c r="AT956">
        <f t="shared" si="52"/>
        <v>863</v>
      </c>
    </row>
    <row r="957" spans="21:46" x14ac:dyDescent="0.25">
      <c r="U957">
        <v>865</v>
      </c>
      <c r="V957">
        <v>7</v>
      </c>
      <c r="W957">
        <v>6</v>
      </c>
      <c r="X957">
        <v>19</v>
      </c>
      <c r="Y957">
        <v>20</v>
      </c>
      <c r="Z957">
        <v>4</v>
      </c>
      <c r="AA957">
        <v>10</v>
      </c>
      <c r="AB957">
        <v>16</v>
      </c>
      <c r="AC957">
        <v>15</v>
      </c>
      <c r="AD957">
        <v>1</v>
      </c>
      <c r="AE957">
        <v>2</v>
      </c>
      <c r="AF957">
        <v>14</v>
      </c>
      <c r="AG957">
        <v>11</v>
      </c>
      <c r="AH957">
        <v>3</v>
      </c>
      <c r="AI957">
        <v>9</v>
      </c>
      <c r="AJ957">
        <v>5</v>
      </c>
      <c r="AK957">
        <v>8</v>
      </c>
      <c r="AL957">
        <v>17</v>
      </c>
      <c r="AM957">
        <v>13</v>
      </c>
      <c r="AN957">
        <v>12</v>
      </c>
      <c r="AO957">
        <v>18</v>
      </c>
      <c r="AT957">
        <f t="shared" si="52"/>
        <v>864</v>
      </c>
    </row>
    <row r="958" spans="21:46" x14ac:dyDescent="0.25">
      <c r="U958">
        <v>866</v>
      </c>
      <c r="V958">
        <v>6</v>
      </c>
      <c r="W958">
        <v>4</v>
      </c>
      <c r="X958">
        <v>17</v>
      </c>
      <c r="Y958">
        <v>20</v>
      </c>
      <c r="Z958">
        <v>7</v>
      </c>
      <c r="AA958">
        <v>11</v>
      </c>
      <c r="AB958">
        <v>15</v>
      </c>
      <c r="AC958">
        <v>16</v>
      </c>
      <c r="AD958">
        <v>1</v>
      </c>
      <c r="AE958">
        <v>2</v>
      </c>
      <c r="AF958">
        <v>14</v>
      </c>
      <c r="AG958">
        <v>9</v>
      </c>
      <c r="AH958">
        <v>3</v>
      </c>
      <c r="AI958">
        <v>13</v>
      </c>
      <c r="AJ958">
        <v>8</v>
      </c>
      <c r="AK958">
        <v>5</v>
      </c>
      <c r="AL958">
        <v>19</v>
      </c>
      <c r="AM958">
        <v>12</v>
      </c>
      <c r="AN958">
        <v>10</v>
      </c>
      <c r="AO958">
        <v>18</v>
      </c>
      <c r="AT958">
        <f t="shared" si="52"/>
        <v>865</v>
      </c>
    </row>
    <row r="959" spans="21:46" x14ac:dyDescent="0.25">
      <c r="U959">
        <v>867</v>
      </c>
      <c r="V959">
        <v>9</v>
      </c>
      <c r="W959">
        <v>6</v>
      </c>
      <c r="X959">
        <v>17</v>
      </c>
      <c r="Y959">
        <v>19</v>
      </c>
      <c r="Z959">
        <v>4</v>
      </c>
      <c r="AA959">
        <v>12</v>
      </c>
      <c r="AB959">
        <v>14</v>
      </c>
      <c r="AC959">
        <v>18</v>
      </c>
      <c r="AD959">
        <v>1</v>
      </c>
      <c r="AE959">
        <v>2</v>
      </c>
      <c r="AF959">
        <v>10</v>
      </c>
      <c r="AG959">
        <v>13</v>
      </c>
      <c r="AH959">
        <v>3</v>
      </c>
      <c r="AI959">
        <v>8</v>
      </c>
      <c r="AJ959">
        <v>7</v>
      </c>
      <c r="AK959">
        <v>5</v>
      </c>
      <c r="AL959">
        <v>20</v>
      </c>
      <c r="AM959">
        <v>16</v>
      </c>
      <c r="AN959">
        <v>11</v>
      </c>
      <c r="AO959">
        <v>15</v>
      </c>
      <c r="AT959">
        <f t="shared" si="52"/>
        <v>866</v>
      </c>
    </row>
    <row r="960" spans="21:46" x14ac:dyDescent="0.25">
      <c r="U960">
        <v>868</v>
      </c>
      <c r="V960">
        <v>8</v>
      </c>
      <c r="W960">
        <v>6</v>
      </c>
      <c r="X960">
        <v>16</v>
      </c>
      <c r="Y960">
        <v>20</v>
      </c>
      <c r="Z960">
        <v>7</v>
      </c>
      <c r="AA960">
        <v>13</v>
      </c>
      <c r="AB960">
        <v>14</v>
      </c>
      <c r="AC960">
        <v>17</v>
      </c>
      <c r="AD960">
        <v>1</v>
      </c>
      <c r="AE960">
        <v>2</v>
      </c>
      <c r="AF960">
        <v>11</v>
      </c>
      <c r="AG960">
        <v>10</v>
      </c>
      <c r="AH960">
        <v>3</v>
      </c>
      <c r="AI960">
        <v>9</v>
      </c>
      <c r="AJ960">
        <v>4</v>
      </c>
      <c r="AK960">
        <v>5</v>
      </c>
      <c r="AL960">
        <v>19</v>
      </c>
      <c r="AM960">
        <v>15</v>
      </c>
      <c r="AN960">
        <v>12</v>
      </c>
      <c r="AO960">
        <v>18</v>
      </c>
      <c r="AT960">
        <f t="shared" si="52"/>
        <v>867</v>
      </c>
    </row>
    <row r="961" spans="21:46" x14ac:dyDescent="0.25">
      <c r="U961">
        <v>869</v>
      </c>
      <c r="V961">
        <v>10</v>
      </c>
      <c r="W961">
        <v>5</v>
      </c>
      <c r="X961">
        <v>17</v>
      </c>
      <c r="Y961">
        <v>20</v>
      </c>
      <c r="Z961">
        <v>4</v>
      </c>
      <c r="AA961">
        <v>11</v>
      </c>
      <c r="AB961">
        <v>15</v>
      </c>
      <c r="AC961">
        <v>16</v>
      </c>
      <c r="AD961">
        <v>1</v>
      </c>
      <c r="AE961">
        <v>2</v>
      </c>
      <c r="AF961">
        <v>13</v>
      </c>
      <c r="AG961">
        <v>14</v>
      </c>
      <c r="AH961">
        <v>3</v>
      </c>
      <c r="AI961">
        <v>8</v>
      </c>
      <c r="AJ961">
        <v>6</v>
      </c>
      <c r="AK961">
        <v>7</v>
      </c>
      <c r="AL961">
        <v>19</v>
      </c>
      <c r="AM961">
        <v>12</v>
      </c>
      <c r="AN961">
        <v>9</v>
      </c>
      <c r="AO961">
        <v>18</v>
      </c>
      <c r="AT961">
        <f t="shared" si="52"/>
        <v>868</v>
      </c>
    </row>
    <row r="962" spans="21:46" x14ac:dyDescent="0.25">
      <c r="U962">
        <v>870</v>
      </c>
      <c r="V962">
        <v>6</v>
      </c>
      <c r="W962">
        <v>2</v>
      </c>
      <c r="X962">
        <v>17</v>
      </c>
      <c r="Y962">
        <v>20</v>
      </c>
      <c r="Z962">
        <v>7</v>
      </c>
      <c r="AA962">
        <v>15</v>
      </c>
      <c r="AB962">
        <v>13</v>
      </c>
      <c r="AC962">
        <v>18</v>
      </c>
      <c r="AD962">
        <v>1</v>
      </c>
      <c r="AE962">
        <v>3</v>
      </c>
      <c r="AF962">
        <v>14</v>
      </c>
      <c r="AG962">
        <v>11</v>
      </c>
      <c r="AH962">
        <v>4</v>
      </c>
      <c r="AI962">
        <v>10</v>
      </c>
      <c r="AJ962">
        <v>5</v>
      </c>
      <c r="AK962">
        <v>9</v>
      </c>
      <c r="AL962">
        <v>16</v>
      </c>
      <c r="AM962">
        <v>12</v>
      </c>
      <c r="AN962">
        <v>8</v>
      </c>
      <c r="AO962">
        <v>19</v>
      </c>
      <c r="AT962">
        <f t="shared" si="52"/>
        <v>869</v>
      </c>
    </row>
    <row r="963" spans="21:46" x14ac:dyDescent="0.25">
      <c r="U963">
        <v>871</v>
      </c>
      <c r="V963">
        <v>8</v>
      </c>
      <c r="W963">
        <v>4</v>
      </c>
      <c r="X963">
        <v>16</v>
      </c>
      <c r="Y963">
        <v>19</v>
      </c>
      <c r="Z963">
        <v>5</v>
      </c>
      <c r="AA963">
        <v>14</v>
      </c>
      <c r="AB963">
        <v>13</v>
      </c>
      <c r="AC963">
        <v>18</v>
      </c>
      <c r="AD963">
        <v>1</v>
      </c>
      <c r="AE963">
        <v>2</v>
      </c>
      <c r="AF963">
        <v>9</v>
      </c>
      <c r="AG963">
        <v>7</v>
      </c>
      <c r="AH963">
        <v>3</v>
      </c>
      <c r="AI963">
        <v>12</v>
      </c>
      <c r="AJ963">
        <v>6</v>
      </c>
      <c r="AK963">
        <v>10</v>
      </c>
      <c r="AL963">
        <v>20</v>
      </c>
      <c r="AM963">
        <v>15</v>
      </c>
      <c r="AN963">
        <v>11</v>
      </c>
      <c r="AO963">
        <v>17</v>
      </c>
      <c r="AT963">
        <f t="shared" si="52"/>
        <v>870</v>
      </c>
    </row>
    <row r="964" spans="21:46" x14ac:dyDescent="0.25">
      <c r="U964">
        <v>872</v>
      </c>
      <c r="V964">
        <v>8</v>
      </c>
      <c r="W964">
        <v>6</v>
      </c>
      <c r="X964">
        <v>15</v>
      </c>
      <c r="Y964">
        <v>19</v>
      </c>
      <c r="Z964">
        <v>3</v>
      </c>
      <c r="AA964">
        <v>12</v>
      </c>
      <c r="AB964">
        <v>14</v>
      </c>
      <c r="AC964">
        <v>16</v>
      </c>
      <c r="AD964">
        <v>1</v>
      </c>
      <c r="AE964">
        <v>2</v>
      </c>
      <c r="AF964">
        <v>11</v>
      </c>
      <c r="AG964">
        <v>9</v>
      </c>
      <c r="AH964">
        <v>4</v>
      </c>
      <c r="AI964">
        <v>10</v>
      </c>
      <c r="AJ964">
        <v>5</v>
      </c>
      <c r="AK964">
        <v>7</v>
      </c>
      <c r="AL964">
        <v>20</v>
      </c>
      <c r="AM964">
        <v>17</v>
      </c>
      <c r="AN964">
        <v>13</v>
      </c>
      <c r="AO964">
        <v>18</v>
      </c>
      <c r="AT964">
        <f t="shared" si="52"/>
        <v>871</v>
      </c>
    </row>
    <row r="965" spans="21:46" x14ac:dyDescent="0.25">
      <c r="U965">
        <v>873</v>
      </c>
      <c r="V965">
        <v>9</v>
      </c>
      <c r="W965">
        <v>2</v>
      </c>
      <c r="X965">
        <v>17</v>
      </c>
      <c r="Y965">
        <v>20</v>
      </c>
      <c r="Z965">
        <v>8</v>
      </c>
      <c r="AA965">
        <v>11</v>
      </c>
      <c r="AB965">
        <v>15</v>
      </c>
      <c r="AC965">
        <v>16</v>
      </c>
      <c r="AD965">
        <v>1</v>
      </c>
      <c r="AE965">
        <v>4</v>
      </c>
      <c r="AF965">
        <v>13</v>
      </c>
      <c r="AG965">
        <v>6</v>
      </c>
      <c r="AH965">
        <v>3</v>
      </c>
      <c r="AI965">
        <v>10</v>
      </c>
      <c r="AJ965">
        <v>7</v>
      </c>
      <c r="AK965">
        <v>5</v>
      </c>
      <c r="AL965">
        <v>19</v>
      </c>
      <c r="AM965">
        <v>14</v>
      </c>
      <c r="AN965">
        <v>12</v>
      </c>
      <c r="AO965">
        <v>18</v>
      </c>
      <c r="AT965">
        <f t="shared" si="52"/>
        <v>872</v>
      </c>
    </row>
    <row r="966" spans="21:46" x14ac:dyDescent="0.25">
      <c r="U966">
        <v>874</v>
      </c>
      <c r="V966">
        <v>9</v>
      </c>
      <c r="W966">
        <v>5</v>
      </c>
      <c r="X966">
        <v>19</v>
      </c>
      <c r="Y966">
        <v>18</v>
      </c>
      <c r="Z966">
        <v>6</v>
      </c>
      <c r="AA966">
        <v>15</v>
      </c>
      <c r="AB966">
        <v>14</v>
      </c>
      <c r="AC966">
        <v>16</v>
      </c>
      <c r="AD966">
        <v>1</v>
      </c>
      <c r="AE966">
        <v>2</v>
      </c>
      <c r="AF966">
        <v>12</v>
      </c>
      <c r="AG966">
        <v>11</v>
      </c>
      <c r="AH966">
        <v>3</v>
      </c>
      <c r="AI966">
        <v>10</v>
      </c>
      <c r="AJ966">
        <v>4</v>
      </c>
      <c r="AK966">
        <v>8</v>
      </c>
      <c r="AL966">
        <v>20</v>
      </c>
      <c r="AM966">
        <v>13</v>
      </c>
      <c r="AN966">
        <v>7</v>
      </c>
      <c r="AO966">
        <v>17</v>
      </c>
      <c r="AT966">
        <f t="shared" si="52"/>
        <v>873</v>
      </c>
    </row>
    <row r="967" spans="21:46" x14ac:dyDescent="0.25">
      <c r="U967">
        <v>875</v>
      </c>
      <c r="V967">
        <v>10</v>
      </c>
      <c r="W967">
        <v>3</v>
      </c>
      <c r="X967">
        <v>16</v>
      </c>
      <c r="Y967">
        <v>18</v>
      </c>
      <c r="Z967">
        <v>5</v>
      </c>
      <c r="AA967">
        <v>13</v>
      </c>
      <c r="AB967">
        <v>15</v>
      </c>
      <c r="AC967">
        <v>17</v>
      </c>
      <c r="AD967">
        <v>1</v>
      </c>
      <c r="AE967">
        <v>2</v>
      </c>
      <c r="AF967">
        <v>8</v>
      </c>
      <c r="AG967">
        <v>11</v>
      </c>
      <c r="AH967">
        <v>4</v>
      </c>
      <c r="AI967">
        <v>9</v>
      </c>
      <c r="AJ967">
        <v>6</v>
      </c>
      <c r="AK967">
        <v>7</v>
      </c>
      <c r="AL967">
        <v>20</v>
      </c>
      <c r="AM967">
        <v>12</v>
      </c>
      <c r="AN967">
        <v>14</v>
      </c>
      <c r="AO967">
        <v>19</v>
      </c>
      <c r="AT967">
        <f t="shared" si="52"/>
        <v>874</v>
      </c>
    </row>
    <row r="968" spans="21:46" x14ac:dyDescent="0.25">
      <c r="U968">
        <v>876</v>
      </c>
      <c r="V968">
        <v>8</v>
      </c>
      <c r="W968">
        <v>6</v>
      </c>
      <c r="X968">
        <v>17</v>
      </c>
      <c r="Y968">
        <v>19</v>
      </c>
      <c r="Z968">
        <v>5</v>
      </c>
      <c r="AA968">
        <v>13</v>
      </c>
      <c r="AB968">
        <v>15</v>
      </c>
      <c r="AC968">
        <v>16</v>
      </c>
      <c r="AD968">
        <v>1</v>
      </c>
      <c r="AE968">
        <v>2</v>
      </c>
      <c r="AF968">
        <v>10</v>
      </c>
      <c r="AG968">
        <v>9</v>
      </c>
      <c r="AH968">
        <v>3</v>
      </c>
      <c r="AI968">
        <v>12</v>
      </c>
      <c r="AJ968">
        <v>4</v>
      </c>
      <c r="AK968">
        <v>7</v>
      </c>
      <c r="AL968">
        <v>20</v>
      </c>
      <c r="AM968">
        <v>14</v>
      </c>
      <c r="AN968">
        <v>11</v>
      </c>
      <c r="AO968">
        <v>18</v>
      </c>
      <c r="AT968">
        <f t="shared" si="52"/>
        <v>875</v>
      </c>
    </row>
    <row r="969" spans="21:46" x14ac:dyDescent="0.25">
      <c r="U969">
        <v>877</v>
      </c>
      <c r="V969">
        <v>8</v>
      </c>
      <c r="W969">
        <v>7</v>
      </c>
      <c r="X969">
        <v>12</v>
      </c>
      <c r="Y969">
        <v>19</v>
      </c>
      <c r="Z969">
        <v>4</v>
      </c>
      <c r="AA969">
        <v>17</v>
      </c>
      <c r="AB969">
        <v>16</v>
      </c>
      <c r="AC969">
        <v>13</v>
      </c>
      <c r="AD969">
        <v>1</v>
      </c>
      <c r="AE969">
        <v>3</v>
      </c>
      <c r="AF969">
        <v>15</v>
      </c>
      <c r="AG969">
        <v>10</v>
      </c>
      <c r="AH969">
        <v>2</v>
      </c>
      <c r="AI969">
        <v>9</v>
      </c>
      <c r="AJ969">
        <v>5</v>
      </c>
      <c r="AK969">
        <v>6</v>
      </c>
      <c r="AL969">
        <v>20</v>
      </c>
      <c r="AM969">
        <v>11</v>
      </c>
      <c r="AN969">
        <v>14</v>
      </c>
      <c r="AO969">
        <v>18</v>
      </c>
      <c r="AT969">
        <f t="shared" si="52"/>
        <v>876</v>
      </c>
    </row>
    <row r="970" spans="21:46" x14ac:dyDescent="0.25">
      <c r="U970">
        <v>878</v>
      </c>
      <c r="V970">
        <v>8</v>
      </c>
      <c r="W970">
        <v>4</v>
      </c>
      <c r="X970">
        <v>14</v>
      </c>
      <c r="Y970">
        <v>19</v>
      </c>
      <c r="Z970">
        <v>7</v>
      </c>
      <c r="AA970">
        <v>15</v>
      </c>
      <c r="AB970">
        <v>17</v>
      </c>
      <c r="AC970">
        <v>16</v>
      </c>
      <c r="AD970">
        <v>1</v>
      </c>
      <c r="AE970">
        <v>3</v>
      </c>
      <c r="AF970">
        <v>11</v>
      </c>
      <c r="AG970">
        <v>9</v>
      </c>
      <c r="AH970">
        <v>2</v>
      </c>
      <c r="AI970">
        <v>12</v>
      </c>
      <c r="AJ970">
        <v>5</v>
      </c>
      <c r="AK970">
        <v>6</v>
      </c>
      <c r="AL970">
        <v>20</v>
      </c>
      <c r="AM970">
        <v>13</v>
      </c>
      <c r="AN970">
        <v>10</v>
      </c>
      <c r="AO970">
        <v>18</v>
      </c>
      <c r="AT970">
        <f t="shared" si="52"/>
        <v>877</v>
      </c>
    </row>
    <row r="971" spans="21:46" x14ac:dyDescent="0.25">
      <c r="U971">
        <v>879</v>
      </c>
      <c r="V971">
        <v>5</v>
      </c>
      <c r="W971">
        <v>4</v>
      </c>
      <c r="X971">
        <v>16</v>
      </c>
      <c r="Y971">
        <v>19</v>
      </c>
      <c r="Z971">
        <v>8</v>
      </c>
      <c r="AA971">
        <v>12</v>
      </c>
      <c r="AB971">
        <v>15</v>
      </c>
      <c r="AC971">
        <v>18</v>
      </c>
      <c r="AD971">
        <v>1</v>
      </c>
      <c r="AE971">
        <v>2</v>
      </c>
      <c r="AF971">
        <v>10</v>
      </c>
      <c r="AG971">
        <v>11</v>
      </c>
      <c r="AH971">
        <v>3</v>
      </c>
      <c r="AI971">
        <v>9</v>
      </c>
      <c r="AJ971">
        <v>7</v>
      </c>
      <c r="AK971">
        <v>6</v>
      </c>
      <c r="AL971">
        <v>20</v>
      </c>
      <c r="AM971">
        <v>14</v>
      </c>
      <c r="AN971">
        <v>13</v>
      </c>
      <c r="AO971">
        <v>17</v>
      </c>
      <c r="AT971">
        <f t="shared" si="52"/>
        <v>878</v>
      </c>
    </row>
    <row r="972" spans="21:46" x14ac:dyDescent="0.25">
      <c r="U972">
        <v>880</v>
      </c>
      <c r="V972">
        <v>6</v>
      </c>
      <c r="W972">
        <v>7</v>
      </c>
      <c r="X972">
        <v>17</v>
      </c>
      <c r="Y972">
        <v>20</v>
      </c>
      <c r="Z972">
        <v>4</v>
      </c>
      <c r="AA972">
        <v>12</v>
      </c>
      <c r="AB972">
        <v>14</v>
      </c>
      <c r="AC972">
        <v>15</v>
      </c>
      <c r="AD972">
        <v>1</v>
      </c>
      <c r="AE972">
        <v>2</v>
      </c>
      <c r="AF972">
        <v>11</v>
      </c>
      <c r="AG972" t="e">
        <v>#N/A</v>
      </c>
      <c r="AH972">
        <v>3</v>
      </c>
      <c r="AI972">
        <v>10</v>
      </c>
      <c r="AJ972">
        <v>5</v>
      </c>
      <c r="AK972">
        <v>8</v>
      </c>
      <c r="AL972">
        <v>19</v>
      </c>
      <c r="AM972">
        <v>16</v>
      </c>
      <c r="AN972">
        <v>9</v>
      </c>
      <c r="AO972">
        <v>18</v>
      </c>
      <c r="AT972">
        <f t="shared" si="52"/>
        <v>879</v>
      </c>
    </row>
    <row r="973" spans="21:46" x14ac:dyDescent="0.25">
      <c r="U973">
        <v>881</v>
      </c>
      <c r="V973">
        <v>6</v>
      </c>
      <c r="W973">
        <v>5</v>
      </c>
      <c r="X973">
        <v>16</v>
      </c>
      <c r="Y973">
        <v>20</v>
      </c>
      <c r="Z973">
        <v>4</v>
      </c>
      <c r="AA973">
        <v>13</v>
      </c>
      <c r="AB973">
        <v>15</v>
      </c>
      <c r="AC973">
        <v>18</v>
      </c>
      <c r="AD973">
        <v>1</v>
      </c>
      <c r="AE973">
        <v>2</v>
      </c>
      <c r="AF973">
        <v>11</v>
      </c>
      <c r="AG973">
        <v>10</v>
      </c>
      <c r="AH973">
        <v>3</v>
      </c>
      <c r="AI973">
        <v>8</v>
      </c>
      <c r="AJ973">
        <v>7</v>
      </c>
      <c r="AK973">
        <v>9</v>
      </c>
      <c r="AL973">
        <v>19</v>
      </c>
      <c r="AM973">
        <v>14</v>
      </c>
      <c r="AN973">
        <v>12</v>
      </c>
      <c r="AO973">
        <v>17</v>
      </c>
      <c r="AT973">
        <f t="shared" si="52"/>
        <v>880</v>
      </c>
    </row>
    <row r="974" spans="21:46" x14ac:dyDescent="0.25">
      <c r="U974">
        <v>882</v>
      </c>
      <c r="V974">
        <v>7</v>
      </c>
      <c r="W974">
        <v>4</v>
      </c>
      <c r="X974">
        <v>17</v>
      </c>
      <c r="Y974">
        <v>19</v>
      </c>
      <c r="Z974">
        <v>5</v>
      </c>
      <c r="AA974">
        <v>12</v>
      </c>
      <c r="AB974">
        <v>13</v>
      </c>
      <c r="AC974">
        <v>15</v>
      </c>
      <c r="AD974">
        <v>1</v>
      </c>
      <c r="AE974">
        <v>2</v>
      </c>
      <c r="AF974">
        <v>10</v>
      </c>
      <c r="AG974">
        <v>8</v>
      </c>
      <c r="AH974">
        <v>3</v>
      </c>
      <c r="AI974">
        <v>9</v>
      </c>
      <c r="AJ974">
        <v>11</v>
      </c>
      <c r="AK974">
        <v>6</v>
      </c>
      <c r="AL974">
        <v>20</v>
      </c>
      <c r="AM974">
        <v>16</v>
      </c>
      <c r="AN974">
        <v>14</v>
      </c>
      <c r="AO974">
        <v>18</v>
      </c>
      <c r="AT974">
        <f t="shared" si="52"/>
        <v>881</v>
      </c>
    </row>
    <row r="975" spans="21:46" x14ac:dyDescent="0.25">
      <c r="U975">
        <v>883</v>
      </c>
      <c r="V975">
        <v>5</v>
      </c>
      <c r="W975">
        <v>4</v>
      </c>
      <c r="X975">
        <v>15</v>
      </c>
      <c r="Y975">
        <v>19</v>
      </c>
      <c r="Z975">
        <v>7</v>
      </c>
      <c r="AA975">
        <v>13</v>
      </c>
      <c r="AB975">
        <v>16</v>
      </c>
      <c r="AC975">
        <v>17</v>
      </c>
      <c r="AD975">
        <v>1</v>
      </c>
      <c r="AE975">
        <v>2</v>
      </c>
      <c r="AF975">
        <v>14</v>
      </c>
      <c r="AG975">
        <v>11</v>
      </c>
      <c r="AH975">
        <v>3</v>
      </c>
      <c r="AI975">
        <v>10</v>
      </c>
      <c r="AJ975">
        <v>9</v>
      </c>
      <c r="AK975">
        <v>6</v>
      </c>
      <c r="AL975">
        <v>20</v>
      </c>
      <c r="AM975">
        <v>12</v>
      </c>
      <c r="AN975">
        <v>8</v>
      </c>
      <c r="AO975">
        <v>18</v>
      </c>
      <c r="AT975">
        <f t="shared" si="52"/>
        <v>882</v>
      </c>
    </row>
    <row r="976" spans="21:46" x14ac:dyDescent="0.25">
      <c r="U976">
        <v>884</v>
      </c>
      <c r="V976">
        <v>8</v>
      </c>
      <c r="W976">
        <v>4</v>
      </c>
      <c r="X976">
        <v>16</v>
      </c>
      <c r="Y976">
        <v>19</v>
      </c>
      <c r="Z976">
        <v>5</v>
      </c>
      <c r="AA976">
        <v>11</v>
      </c>
      <c r="AB976">
        <v>15</v>
      </c>
      <c r="AC976">
        <v>20</v>
      </c>
      <c r="AD976">
        <v>1</v>
      </c>
      <c r="AE976">
        <v>2</v>
      </c>
      <c r="AF976">
        <v>9</v>
      </c>
      <c r="AG976">
        <v>7</v>
      </c>
      <c r="AH976">
        <v>3</v>
      </c>
      <c r="AI976">
        <v>12</v>
      </c>
      <c r="AJ976">
        <v>10</v>
      </c>
      <c r="AK976">
        <v>6</v>
      </c>
      <c r="AL976">
        <v>18</v>
      </c>
      <c r="AM976">
        <v>14</v>
      </c>
      <c r="AN976">
        <v>13</v>
      </c>
      <c r="AO976">
        <v>17</v>
      </c>
      <c r="AT976">
        <f t="shared" si="52"/>
        <v>883</v>
      </c>
    </row>
    <row r="977" spans="21:46" x14ac:dyDescent="0.25">
      <c r="U977">
        <v>885</v>
      </c>
      <c r="V977">
        <v>7</v>
      </c>
      <c r="W977">
        <v>3</v>
      </c>
      <c r="X977">
        <v>17</v>
      </c>
      <c r="Y977">
        <v>20</v>
      </c>
      <c r="Z977">
        <v>6</v>
      </c>
      <c r="AA977">
        <v>11</v>
      </c>
      <c r="AB977">
        <v>15</v>
      </c>
      <c r="AC977">
        <v>16</v>
      </c>
      <c r="AD977">
        <v>1</v>
      </c>
      <c r="AE977">
        <v>2</v>
      </c>
      <c r="AF977">
        <v>13</v>
      </c>
      <c r="AG977">
        <v>14</v>
      </c>
      <c r="AH977">
        <v>4</v>
      </c>
      <c r="AI977">
        <v>10</v>
      </c>
      <c r="AJ977">
        <v>9</v>
      </c>
      <c r="AK977">
        <v>5</v>
      </c>
      <c r="AL977">
        <v>19</v>
      </c>
      <c r="AM977">
        <v>12</v>
      </c>
      <c r="AN977">
        <v>8</v>
      </c>
      <c r="AO977">
        <v>18</v>
      </c>
      <c r="AT977">
        <f t="shared" si="52"/>
        <v>884</v>
      </c>
    </row>
    <row r="978" spans="21:46" x14ac:dyDescent="0.25">
      <c r="U978">
        <v>886</v>
      </c>
      <c r="V978">
        <v>6</v>
      </c>
      <c r="W978">
        <v>4</v>
      </c>
      <c r="X978">
        <v>16</v>
      </c>
      <c r="Y978">
        <v>19</v>
      </c>
      <c r="Z978">
        <v>2</v>
      </c>
      <c r="AA978">
        <v>15</v>
      </c>
      <c r="AB978">
        <v>14</v>
      </c>
      <c r="AC978">
        <v>17</v>
      </c>
      <c r="AD978">
        <v>1</v>
      </c>
      <c r="AE978">
        <v>3</v>
      </c>
      <c r="AF978">
        <v>11</v>
      </c>
      <c r="AG978">
        <v>12</v>
      </c>
      <c r="AH978">
        <v>5</v>
      </c>
      <c r="AI978">
        <v>7</v>
      </c>
      <c r="AJ978">
        <v>9</v>
      </c>
      <c r="AK978">
        <v>8</v>
      </c>
      <c r="AL978">
        <v>20</v>
      </c>
      <c r="AM978">
        <v>10</v>
      </c>
      <c r="AN978">
        <v>13</v>
      </c>
      <c r="AO978">
        <v>18</v>
      </c>
      <c r="AT978">
        <f t="shared" si="52"/>
        <v>885</v>
      </c>
    </row>
    <row r="979" spans="21:46" x14ac:dyDescent="0.25">
      <c r="U979">
        <v>887</v>
      </c>
      <c r="V979">
        <v>5</v>
      </c>
      <c r="W979">
        <v>6</v>
      </c>
      <c r="X979">
        <v>16</v>
      </c>
      <c r="Y979">
        <v>19</v>
      </c>
      <c r="Z979">
        <v>4</v>
      </c>
      <c r="AA979">
        <v>12</v>
      </c>
      <c r="AB979">
        <v>14</v>
      </c>
      <c r="AC979">
        <v>17</v>
      </c>
      <c r="AD979">
        <v>1</v>
      </c>
      <c r="AE979">
        <v>2</v>
      </c>
      <c r="AF979">
        <v>8</v>
      </c>
      <c r="AG979">
        <v>9</v>
      </c>
      <c r="AH979">
        <v>3</v>
      </c>
      <c r="AI979">
        <v>10</v>
      </c>
      <c r="AJ979">
        <v>7</v>
      </c>
      <c r="AK979">
        <v>11</v>
      </c>
      <c r="AL979">
        <v>20</v>
      </c>
      <c r="AM979">
        <v>15</v>
      </c>
      <c r="AN979">
        <v>13</v>
      </c>
      <c r="AO979">
        <v>18</v>
      </c>
      <c r="AT979">
        <f t="shared" si="52"/>
        <v>886</v>
      </c>
    </row>
    <row r="980" spans="21:46" x14ac:dyDescent="0.25">
      <c r="U980">
        <v>888</v>
      </c>
      <c r="V980">
        <v>5</v>
      </c>
      <c r="W980">
        <v>8</v>
      </c>
      <c r="X980">
        <v>15</v>
      </c>
      <c r="Y980">
        <v>20</v>
      </c>
      <c r="Z980">
        <v>4</v>
      </c>
      <c r="AA980">
        <v>9</v>
      </c>
      <c r="AB980">
        <v>17</v>
      </c>
      <c r="AC980">
        <v>18</v>
      </c>
      <c r="AD980">
        <v>1</v>
      </c>
      <c r="AE980">
        <v>3</v>
      </c>
      <c r="AF980">
        <v>11</v>
      </c>
      <c r="AG980">
        <v>10</v>
      </c>
      <c r="AH980">
        <v>2</v>
      </c>
      <c r="AI980">
        <v>14</v>
      </c>
      <c r="AJ980">
        <v>6</v>
      </c>
      <c r="AK980">
        <v>7</v>
      </c>
      <c r="AL980">
        <v>19</v>
      </c>
      <c r="AM980">
        <v>12</v>
      </c>
      <c r="AN980">
        <v>13</v>
      </c>
      <c r="AO980">
        <v>16</v>
      </c>
      <c r="AT980">
        <f t="shared" si="52"/>
        <v>887</v>
      </c>
    </row>
    <row r="981" spans="21:46" x14ac:dyDescent="0.25">
      <c r="U981">
        <v>889</v>
      </c>
      <c r="V981">
        <v>8</v>
      </c>
      <c r="W981">
        <v>4</v>
      </c>
      <c r="X981">
        <v>17</v>
      </c>
      <c r="Y981">
        <v>19</v>
      </c>
      <c r="Z981">
        <v>7</v>
      </c>
      <c r="AA981">
        <v>12</v>
      </c>
      <c r="AB981">
        <v>16</v>
      </c>
      <c r="AC981">
        <v>14</v>
      </c>
      <c r="AD981">
        <v>1</v>
      </c>
      <c r="AE981">
        <v>2</v>
      </c>
      <c r="AF981">
        <v>15</v>
      </c>
      <c r="AG981">
        <v>9</v>
      </c>
      <c r="AH981">
        <v>3</v>
      </c>
      <c r="AI981">
        <v>10</v>
      </c>
      <c r="AJ981">
        <v>5</v>
      </c>
      <c r="AK981">
        <v>6</v>
      </c>
      <c r="AL981">
        <v>20</v>
      </c>
      <c r="AM981">
        <v>11</v>
      </c>
      <c r="AN981">
        <v>13</v>
      </c>
      <c r="AO981">
        <v>18</v>
      </c>
      <c r="AT981">
        <f t="shared" si="52"/>
        <v>888</v>
      </c>
    </row>
    <row r="982" spans="21:46" x14ac:dyDescent="0.25">
      <c r="U982">
        <v>890</v>
      </c>
      <c r="V982">
        <v>9</v>
      </c>
      <c r="W982">
        <v>3</v>
      </c>
      <c r="X982">
        <v>18</v>
      </c>
      <c r="Y982">
        <v>19</v>
      </c>
      <c r="Z982">
        <v>4</v>
      </c>
      <c r="AA982">
        <v>12</v>
      </c>
      <c r="AB982">
        <v>14</v>
      </c>
      <c r="AC982">
        <v>15</v>
      </c>
      <c r="AD982">
        <v>1</v>
      </c>
      <c r="AE982">
        <v>2</v>
      </c>
      <c r="AF982">
        <v>13</v>
      </c>
      <c r="AG982">
        <v>6</v>
      </c>
      <c r="AH982">
        <v>5</v>
      </c>
      <c r="AI982">
        <v>11</v>
      </c>
      <c r="AJ982">
        <v>7</v>
      </c>
      <c r="AK982">
        <v>8</v>
      </c>
      <c r="AL982">
        <v>20</v>
      </c>
      <c r="AM982">
        <v>16</v>
      </c>
      <c r="AN982">
        <v>10</v>
      </c>
      <c r="AO982">
        <v>17</v>
      </c>
      <c r="AT982">
        <f t="shared" si="52"/>
        <v>889</v>
      </c>
    </row>
    <row r="983" spans="21:46" x14ac:dyDescent="0.25">
      <c r="U983">
        <v>891</v>
      </c>
      <c r="V983">
        <v>6</v>
      </c>
      <c r="W983">
        <v>4</v>
      </c>
      <c r="X983">
        <v>17</v>
      </c>
      <c r="Y983">
        <v>19</v>
      </c>
      <c r="Z983">
        <v>5</v>
      </c>
      <c r="AA983">
        <v>15</v>
      </c>
      <c r="AB983">
        <v>14</v>
      </c>
      <c r="AC983">
        <v>16</v>
      </c>
      <c r="AD983">
        <v>1</v>
      </c>
      <c r="AE983">
        <v>2</v>
      </c>
      <c r="AF983">
        <v>12</v>
      </c>
      <c r="AG983">
        <v>10</v>
      </c>
      <c r="AH983">
        <v>3</v>
      </c>
      <c r="AI983">
        <v>7</v>
      </c>
      <c r="AJ983">
        <v>9</v>
      </c>
      <c r="AK983">
        <v>8</v>
      </c>
      <c r="AL983">
        <v>20</v>
      </c>
      <c r="AM983">
        <v>11</v>
      </c>
      <c r="AN983">
        <v>13</v>
      </c>
      <c r="AO983">
        <v>18</v>
      </c>
      <c r="AT983">
        <f t="shared" si="52"/>
        <v>890</v>
      </c>
    </row>
    <row r="984" spans="21:46" x14ac:dyDescent="0.25">
      <c r="U984">
        <v>892</v>
      </c>
      <c r="V984">
        <v>8</v>
      </c>
      <c r="W984">
        <v>4</v>
      </c>
      <c r="X984">
        <v>16</v>
      </c>
      <c r="Y984">
        <v>18</v>
      </c>
      <c r="Z984">
        <v>5</v>
      </c>
      <c r="AA984">
        <v>11</v>
      </c>
      <c r="AB984">
        <v>15</v>
      </c>
      <c r="AC984">
        <v>19</v>
      </c>
      <c r="AD984">
        <v>1</v>
      </c>
      <c r="AE984">
        <v>2</v>
      </c>
      <c r="AF984">
        <v>14</v>
      </c>
      <c r="AG984">
        <v>12</v>
      </c>
      <c r="AH984">
        <v>3</v>
      </c>
      <c r="AI984">
        <v>9</v>
      </c>
      <c r="AJ984">
        <v>7</v>
      </c>
      <c r="AK984">
        <v>6</v>
      </c>
      <c r="AL984">
        <v>20</v>
      </c>
      <c r="AM984">
        <v>13</v>
      </c>
      <c r="AN984">
        <v>10</v>
      </c>
      <c r="AO984">
        <v>17</v>
      </c>
      <c r="AT984">
        <f t="shared" si="52"/>
        <v>891</v>
      </c>
    </row>
    <row r="985" spans="21:46" x14ac:dyDescent="0.25">
      <c r="U985">
        <v>893</v>
      </c>
      <c r="V985">
        <v>7</v>
      </c>
      <c r="W985">
        <v>5</v>
      </c>
      <c r="X985">
        <v>16</v>
      </c>
      <c r="Y985">
        <v>19</v>
      </c>
      <c r="Z985">
        <v>3</v>
      </c>
      <c r="AA985">
        <v>14</v>
      </c>
      <c r="AB985">
        <v>13</v>
      </c>
      <c r="AC985">
        <v>17</v>
      </c>
      <c r="AD985">
        <v>1</v>
      </c>
      <c r="AE985">
        <v>2</v>
      </c>
      <c r="AF985">
        <v>10</v>
      </c>
      <c r="AG985">
        <v>12</v>
      </c>
      <c r="AH985">
        <v>4</v>
      </c>
      <c r="AI985">
        <v>11</v>
      </c>
      <c r="AJ985">
        <v>8</v>
      </c>
      <c r="AK985">
        <v>6</v>
      </c>
      <c r="AL985">
        <v>20</v>
      </c>
      <c r="AM985">
        <v>15</v>
      </c>
      <c r="AN985">
        <v>9</v>
      </c>
      <c r="AO985">
        <v>18</v>
      </c>
      <c r="AT985">
        <f t="shared" si="52"/>
        <v>892</v>
      </c>
    </row>
    <row r="986" spans="21:46" x14ac:dyDescent="0.25">
      <c r="U986">
        <v>894</v>
      </c>
      <c r="V986">
        <v>12</v>
      </c>
      <c r="W986">
        <v>8</v>
      </c>
      <c r="X986">
        <v>16</v>
      </c>
      <c r="Y986">
        <v>19</v>
      </c>
      <c r="Z986">
        <v>7</v>
      </c>
      <c r="AA986">
        <v>9</v>
      </c>
      <c r="AB986">
        <v>15</v>
      </c>
      <c r="AC986">
        <v>18</v>
      </c>
      <c r="AD986">
        <v>1</v>
      </c>
      <c r="AE986">
        <v>2</v>
      </c>
      <c r="AF986">
        <v>14</v>
      </c>
      <c r="AG986">
        <v>11</v>
      </c>
      <c r="AH986">
        <v>4</v>
      </c>
      <c r="AI986">
        <v>5</v>
      </c>
      <c r="AJ986">
        <v>3</v>
      </c>
      <c r="AK986">
        <v>6</v>
      </c>
      <c r="AL986">
        <v>20</v>
      </c>
      <c r="AM986">
        <v>13</v>
      </c>
      <c r="AN986">
        <v>10</v>
      </c>
      <c r="AO986">
        <v>17</v>
      </c>
      <c r="AT986">
        <f t="shared" si="52"/>
        <v>893</v>
      </c>
    </row>
    <row r="987" spans="21:46" x14ac:dyDescent="0.25">
      <c r="U987">
        <v>895</v>
      </c>
      <c r="V987">
        <v>7</v>
      </c>
      <c r="W987">
        <v>6</v>
      </c>
      <c r="X987">
        <v>16</v>
      </c>
      <c r="Y987">
        <v>20</v>
      </c>
      <c r="Z987">
        <v>5</v>
      </c>
      <c r="AA987">
        <v>11</v>
      </c>
      <c r="AB987">
        <v>15</v>
      </c>
      <c r="AC987">
        <v>17</v>
      </c>
      <c r="AD987">
        <v>1</v>
      </c>
      <c r="AE987">
        <v>2</v>
      </c>
      <c r="AF987">
        <v>12</v>
      </c>
      <c r="AG987">
        <v>9</v>
      </c>
      <c r="AH987">
        <v>4</v>
      </c>
      <c r="AI987">
        <v>10</v>
      </c>
      <c r="AJ987">
        <v>8</v>
      </c>
      <c r="AK987">
        <v>3</v>
      </c>
      <c r="AL987">
        <v>19</v>
      </c>
      <c r="AM987">
        <v>14</v>
      </c>
      <c r="AN987">
        <v>13</v>
      </c>
      <c r="AO987">
        <v>18</v>
      </c>
      <c r="AT987">
        <f t="shared" si="52"/>
        <v>894</v>
      </c>
    </row>
    <row r="988" spans="21:46" x14ac:dyDescent="0.25">
      <c r="U988">
        <v>896</v>
      </c>
      <c r="V988">
        <v>5</v>
      </c>
      <c r="W988">
        <v>8</v>
      </c>
      <c r="X988">
        <v>18</v>
      </c>
      <c r="Y988">
        <v>20</v>
      </c>
      <c r="Z988">
        <v>4</v>
      </c>
      <c r="AA988">
        <v>15</v>
      </c>
      <c r="AB988">
        <v>14</v>
      </c>
      <c r="AC988">
        <v>16</v>
      </c>
      <c r="AD988">
        <v>1</v>
      </c>
      <c r="AE988">
        <v>2</v>
      </c>
      <c r="AF988">
        <v>12</v>
      </c>
      <c r="AG988">
        <v>10</v>
      </c>
      <c r="AH988">
        <v>3</v>
      </c>
      <c r="AI988">
        <v>11</v>
      </c>
      <c r="AJ988">
        <v>9</v>
      </c>
      <c r="AK988">
        <v>6</v>
      </c>
      <c r="AL988">
        <v>19</v>
      </c>
      <c r="AM988">
        <v>13</v>
      </c>
      <c r="AN988">
        <v>7</v>
      </c>
      <c r="AO988">
        <v>17</v>
      </c>
      <c r="AT988">
        <f t="shared" si="52"/>
        <v>895</v>
      </c>
    </row>
    <row r="989" spans="21:46" x14ac:dyDescent="0.25">
      <c r="U989">
        <v>897</v>
      </c>
      <c r="V989">
        <v>6</v>
      </c>
      <c r="W989">
        <v>8</v>
      </c>
      <c r="X989">
        <v>17</v>
      </c>
      <c r="Y989">
        <v>19</v>
      </c>
      <c r="Z989">
        <v>5</v>
      </c>
      <c r="AA989">
        <v>12</v>
      </c>
      <c r="AB989">
        <v>16</v>
      </c>
      <c r="AC989">
        <v>18</v>
      </c>
      <c r="AD989">
        <v>1</v>
      </c>
      <c r="AE989">
        <v>3</v>
      </c>
      <c r="AF989">
        <v>9</v>
      </c>
      <c r="AG989">
        <v>11</v>
      </c>
      <c r="AH989">
        <v>2</v>
      </c>
      <c r="AI989">
        <v>10</v>
      </c>
      <c r="AJ989">
        <v>7</v>
      </c>
      <c r="AK989">
        <v>4</v>
      </c>
      <c r="AL989">
        <v>20</v>
      </c>
      <c r="AM989">
        <v>13</v>
      </c>
      <c r="AN989">
        <v>14</v>
      </c>
      <c r="AO989">
        <v>15</v>
      </c>
      <c r="AT989">
        <f t="shared" si="52"/>
        <v>896</v>
      </c>
    </row>
    <row r="990" spans="21:46" x14ac:dyDescent="0.25">
      <c r="U990">
        <v>898</v>
      </c>
      <c r="V990">
        <v>9</v>
      </c>
      <c r="W990">
        <v>3</v>
      </c>
      <c r="X990">
        <v>17</v>
      </c>
      <c r="Y990">
        <v>16</v>
      </c>
      <c r="Z990">
        <v>4</v>
      </c>
      <c r="AA990">
        <v>15</v>
      </c>
      <c r="AB990">
        <v>11</v>
      </c>
      <c r="AC990">
        <v>18</v>
      </c>
      <c r="AD990">
        <v>1</v>
      </c>
      <c r="AE990">
        <v>2</v>
      </c>
      <c r="AF990">
        <v>14</v>
      </c>
      <c r="AG990">
        <v>7</v>
      </c>
      <c r="AH990">
        <v>5</v>
      </c>
      <c r="AI990">
        <v>12</v>
      </c>
      <c r="AJ990">
        <v>8</v>
      </c>
      <c r="AK990">
        <v>6</v>
      </c>
      <c r="AL990">
        <v>20</v>
      </c>
      <c r="AM990">
        <v>13</v>
      </c>
      <c r="AN990">
        <v>10</v>
      </c>
      <c r="AO990">
        <v>19</v>
      </c>
      <c r="AT990">
        <f t="shared" ref="AT990:AT1053" si="53">U989</f>
        <v>897</v>
      </c>
    </row>
    <row r="991" spans="21:46" x14ac:dyDescent="0.25">
      <c r="U991">
        <v>899</v>
      </c>
      <c r="V991">
        <v>7</v>
      </c>
      <c r="W991">
        <v>5</v>
      </c>
      <c r="X991">
        <v>12</v>
      </c>
      <c r="Y991">
        <v>19</v>
      </c>
      <c r="Z991">
        <v>4</v>
      </c>
      <c r="AA991">
        <v>10</v>
      </c>
      <c r="AB991">
        <v>16</v>
      </c>
      <c r="AC991">
        <v>18</v>
      </c>
      <c r="AD991">
        <v>1</v>
      </c>
      <c r="AE991">
        <v>3</v>
      </c>
      <c r="AF991">
        <v>14</v>
      </c>
      <c r="AG991">
        <v>13</v>
      </c>
      <c r="AH991">
        <v>2</v>
      </c>
      <c r="AI991">
        <v>9</v>
      </c>
      <c r="AJ991">
        <v>6</v>
      </c>
      <c r="AK991">
        <v>8</v>
      </c>
      <c r="AL991">
        <v>20</v>
      </c>
      <c r="AM991">
        <v>15</v>
      </c>
      <c r="AN991">
        <v>11</v>
      </c>
      <c r="AO991">
        <v>17</v>
      </c>
      <c r="AT991">
        <f t="shared" si="53"/>
        <v>898</v>
      </c>
    </row>
    <row r="992" spans="21:46" x14ac:dyDescent="0.25">
      <c r="U992">
        <v>900</v>
      </c>
      <c r="V992">
        <v>5</v>
      </c>
      <c r="W992">
        <v>6</v>
      </c>
      <c r="X992">
        <v>18</v>
      </c>
      <c r="Y992">
        <v>20</v>
      </c>
      <c r="Z992">
        <v>4</v>
      </c>
      <c r="AA992">
        <v>11</v>
      </c>
      <c r="AB992">
        <v>15</v>
      </c>
      <c r="AC992">
        <v>16</v>
      </c>
      <c r="AD992">
        <v>1</v>
      </c>
      <c r="AE992">
        <v>2</v>
      </c>
      <c r="AF992">
        <v>10</v>
      </c>
      <c r="AG992">
        <v>14</v>
      </c>
      <c r="AH992">
        <v>3</v>
      </c>
      <c r="AI992">
        <v>8</v>
      </c>
      <c r="AJ992">
        <v>9</v>
      </c>
      <c r="AK992">
        <v>7</v>
      </c>
      <c r="AL992">
        <v>19</v>
      </c>
      <c r="AM992">
        <v>12</v>
      </c>
      <c r="AN992">
        <v>13</v>
      </c>
      <c r="AO992">
        <v>17</v>
      </c>
      <c r="AT992">
        <f t="shared" si="53"/>
        <v>899</v>
      </c>
    </row>
    <row r="993" spans="21:46" x14ac:dyDescent="0.25">
      <c r="U993">
        <v>901</v>
      </c>
      <c r="V993">
        <v>7</v>
      </c>
      <c r="W993">
        <v>9</v>
      </c>
      <c r="X993">
        <v>17</v>
      </c>
      <c r="Y993">
        <v>20</v>
      </c>
      <c r="Z993">
        <v>4</v>
      </c>
      <c r="AA993">
        <v>15</v>
      </c>
      <c r="AB993">
        <v>11</v>
      </c>
      <c r="AC993">
        <v>18</v>
      </c>
      <c r="AD993">
        <v>1</v>
      </c>
      <c r="AE993">
        <v>3</v>
      </c>
      <c r="AF993">
        <v>10</v>
      </c>
      <c r="AG993">
        <v>6</v>
      </c>
      <c r="AH993">
        <v>2</v>
      </c>
      <c r="AI993">
        <v>12</v>
      </c>
      <c r="AJ993">
        <v>8</v>
      </c>
      <c r="AK993">
        <v>5</v>
      </c>
      <c r="AL993">
        <v>19</v>
      </c>
      <c r="AM993">
        <v>14</v>
      </c>
      <c r="AN993">
        <v>13</v>
      </c>
      <c r="AO993">
        <v>16</v>
      </c>
      <c r="AT993">
        <f t="shared" si="53"/>
        <v>900</v>
      </c>
    </row>
    <row r="994" spans="21:46" x14ac:dyDescent="0.25">
      <c r="U994">
        <v>902</v>
      </c>
      <c r="V994">
        <v>7</v>
      </c>
      <c r="W994">
        <v>5</v>
      </c>
      <c r="X994">
        <v>15</v>
      </c>
      <c r="Y994">
        <v>19</v>
      </c>
      <c r="Z994">
        <v>4</v>
      </c>
      <c r="AA994">
        <v>11</v>
      </c>
      <c r="AB994">
        <v>14</v>
      </c>
      <c r="AC994">
        <v>16</v>
      </c>
      <c r="AD994">
        <v>1</v>
      </c>
      <c r="AE994">
        <v>2</v>
      </c>
      <c r="AF994">
        <v>13</v>
      </c>
      <c r="AG994">
        <v>10</v>
      </c>
      <c r="AH994">
        <v>3</v>
      </c>
      <c r="AI994">
        <v>12</v>
      </c>
      <c r="AJ994">
        <v>6</v>
      </c>
      <c r="AK994">
        <v>9</v>
      </c>
      <c r="AL994">
        <v>20</v>
      </c>
      <c r="AM994">
        <v>17</v>
      </c>
      <c r="AN994">
        <v>8</v>
      </c>
      <c r="AO994">
        <v>18</v>
      </c>
      <c r="AT994">
        <f t="shared" si="53"/>
        <v>901</v>
      </c>
    </row>
    <row r="995" spans="21:46" x14ac:dyDescent="0.25">
      <c r="U995">
        <v>903</v>
      </c>
      <c r="V995">
        <v>6</v>
      </c>
      <c r="W995">
        <v>7</v>
      </c>
      <c r="X995">
        <v>15</v>
      </c>
      <c r="Y995">
        <v>20</v>
      </c>
      <c r="Z995">
        <v>5</v>
      </c>
      <c r="AA995">
        <v>12</v>
      </c>
      <c r="AB995">
        <v>16</v>
      </c>
      <c r="AC995">
        <v>17</v>
      </c>
      <c r="AD995">
        <v>1</v>
      </c>
      <c r="AE995">
        <v>2</v>
      </c>
      <c r="AF995">
        <v>13</v>
      </c>
      <c r="AG995">
        <v>14</v>
      </c>
      <c r="AH995">
        <v>3</v>
      </c>
      <c r="AI995">
        <v>9</v>
      </c>
      <c r="AJ995">
        <v>4</v>
      </c>
      <c r="AK995">
        <v>8</v>
      </c>
      <c r="AL995">
        <v>19</v>
      </c>
      <c r="AM995">
        <v>11</v>
      </c>
      <c r="AN995">
        <v>10</v>
      </c>
      <c r="AO995">
        <v>18</v>
      </c>
      <c r="AT995">
        <f t="shared" si="53"/>
        <v>902</v>
      </c>
    </row>
    <row r="996" spans="21:46" x14ac:dyDescent="0.25">
      <c r="U996">
        <v>904</v>
      </c>
      <c r="V996">
        <v>8</v>
      </c>
      <c r="W996">
        <v>4</v>
      </c>
      <c r="X996">
        <v>17</v>
      </c>
      <c r="Y996">
        <v>19</v>
      </c>
      <c r="Z996">
        <v>5</v>
      </c>
      <c r="AA996">
        <v>13</v>
      </c>
      <c r="AB996">
        <v>15</v>
      </c>
      <c r="AC996">
        <v>16</v>
      </c>
      <c r="AD996">
        <v>1</v>
      </c>
      <c r="AE996">
        <v>2</v>
      </c>
      <c r="AF996">
        <v>12</v>
      </c>
      <c r="AG996">
        <v>9</v>
      </c>
      <c r="AH996">
        <v>3</v>
      </c>
      <c r="AI996">
        <v>11</v>
      </c>
      <c r="AJ996">
        <v>7</v>
      </c>
      <c r="AK996">
        <v>6</v>
      </c>
      <c r="AL996">
        <v>18</v>
      </c>
      <c r="AM996">
        <v>14</v>
      </c>
      <c r="AN996">
        <v>10</v>
      </c>
      <c r="AO996">
        <v>20</v>
      </c>
      <c r="AT996">
        <f t="shared" si="53"/>
        <v>903</v>
      </c>
    </row>
    <row r="997" spans="21:46" x14ac:dyDescent="0.25">
      <c r="U997">
        <v>905</v>
      </c>
      <c r="V997">
        <v>8</v>
      </c>
      <c r="W997">
        <v>4</v>
      </c>
      <c r="X997">
        <v>16</v>
      </c>
      <c r="Y997">
        <v>20</v>
      </c>
      <c r="Z997">
        <v>5</v>
      </c>
      <c r="AA997">
        <v>13</v>
      </c>
      <c r="AB997">
        <v>15</v>
      </c>
      <c r="AC997">
        <v>18</v>
      </c>
      <c r="AD997">
        <v>1</v>
      </c>
      <c r="AE997">
        <v>2</v>
      </c>
      <c r="AF997">
        <v>10</v>
      </c>
      <c r="AG997">
        <v>12</v>
      </c>
      <c r="AH997">
        <v>3</v>
      </c>
      <c r="AI997">
        <v>11</v>
      </c>
      <c r="AJ997">
        <v>7</v>
      </c>
      <c r="AK997">
        <v>6</v>
      </c>
      <c r="AL997">
        <v>19</v>
      </c>
      <c r="AM997">
        <v>14</v>
      </c>
      <c r="AN997">
        <v>9</v>
      </c>
      <c r="AO997">
        <v>17</v>
      </c>
      <c r="AT997">
        <f t="shared" si="53"/>
        <v>904</v>
      </c>
    </row>
    <row r="998" spans="21:46" x14ac:dyDescent="0.25">
      <c r="U998">
        <v>906</v>
      </c>
      <c r="V998">
        <v>6</v>
      </c>
      <c r="W998">
        <v>5</v>
      </c>
      <c r="X998">
        <v>15</v>
      </c>
      <c r="Y998">
        <v>20</v>
      </c>
      <c r="Z998">
        <v>4</v>
      </c>
      <c r="AA998">
        <v>12</v>
      </c>
      <c r="AB998">
        <v>16</v>
      </c>
      <c r="AC998">
        <v>17</v>
      </c>
      <c r="AD998">
        <v>1</v>
      </c>
      <c r="AE998">
        <v>2</v>
      </c>
      <c r="AF998">
        <v>9</v>
      </c>
      <c r="AG998">
        <v>8</v>
      </c>
      <c r="AH998">
        <v>3</v>
      </c>
      <c r="AI998">
        <v>13</v>
      </c>
      <c r="AJ998">
        <v>10</v>
      </c>
      <c r="AK998">
        <v>7</v>
      </c>
      <c r="AL998">
        <v>18</v>
      </c>
      <c r="AM998">
        <v>14</v>
      </c>
      <c r="AN998">
        <v>11</v>
      </c>
      <c r="AO998">
        <v>19</v>
      </c>
      <c r="AT998">
        <f t="shared" si="53"/>
        <v>905</v>
      </c>
    </row>
    <row r="999" spans="21:46" x14ac:dyDescent="0.25">
      <c r="U999">
        <v>907</v>
      </c>
      <c r="V999">
        <v>2</v>
      </c>
      <c r="W999">
        <v>4</v>
      </c>
      <c r="X999">
        <v>17</v>
      </c>
      <c r="Y999">
        <v>20</v>
      </c>
      <c r="Z999">
        <v>6</v>
      </c>
      <c r="AA999">
        <v>9</v>
      </c>
      <c r="AB999">
        <v>15</v>
      </c>
      <c r="AC999">
        <v>19</v>
      </c>
      <c r="AD999">
        <v>1</v>
      </c>
      <c r="AE999">
        <v>5</v>
      </c>
      <c r="AF999">
        <v>14</v>
      </c>
      <c r="AG999">
        <v>12</v>
      </c>
      <c r="AH999">
        <v>3</v>
      </c>
      <c r="AI999">
        <v>11</v>
      </c>
      <c r="AJ999">
        <v>8</v>
      </c>
      <c r="AK999">
        <v>7</v>
      </c>
      <c r="AL999">
        <v>18</v>
      </c>
      <c r="AM999">
        <v>13</v>
      </c>
      <c r="AN999">
        <v>10</v>
      </c>
      <c r="AO999">
        <v>16</v>
      </c>
      <c r="AT999">
        <f t="shared" si="53"/>
        <v>906</v>
      </c>
    </row>
    <row r="1000" spans="21:46" x14ac:dyDescent="0.25">
      <c r="U1000">
        <v>908</v>
      </c>
      <c r="V1000">
        <v>9</v>
      </c>
      <c r="W1000">
        <v>3</v>
      </c>
      <c r="X1000">
        <v>15</v>
      </c>
      <c r="Y1000">
        <v>20</v>
      </c>
      <c r="Z1000">
        <v>4</v>
      </c>
      <c r="AA1000">
        <v>8</v>
      </c>
      <c r="AB1000">
        <v>16</v>
      </c>
      <c r="AC1000">
        <v>17</v>
      </c>
      <c r="AD1000">
        <v>1</v>
      </c>
      <c r="AE1000">
        <v>2</v>
      </c>
      <c r="AF1000">
        <v>14</v>
      </c>
      <c r="AG1000">
        <v>12</v>
      </c>
      <c r="AH1000">
        <v>5</v>
      </c>
      <c r="AI1000">
        <v>10</v>
      </c>
      <c r="AJ1000">
        <v>7</v>
      </c>
      <c r="AK1000">
        <v>6</v>
      </c>
      <c r="AL1000">
        <v>19</v>
      </c>
      <c r="AM1000">
        <v>13</v>
      </c>
      <c r="AN1000">
        <v>11</v>
      </c>
      <c r="AO1000">
        <v>18</v>
      </c>
      <c r="AT1000">
        <f t="shared" si="53"/>
        <v>907</v>
      </c>
    </row>
    <row r="1001" spans="21:46" x14ac:dyDescent="0.25">
      <c r="U1001">
        <v>909</v>
      </c>
      <c r="V1001">
        <v>9</v>
      </c>
      <c r="W1001">
        <v>4</v>
      </c>
      <c r="X1001">
        <v>15</v>
      </c>
      <c r="Y1001">
        <v>19</v>
      </c>
      <c r="Z1001">
        <v>5</v>
      </c>
      <c r="AA1001">
        <v>14</v>
      </c>
      <c r="AB1001">
        <v>16</v>
      </c>
      <c r="AC1001">
        <v>18</v>
      </c>
      <c r="AD1001">
        <v>1</v>
      </c>
      <c r="AE1001">
        <v>3</v>
      </c>
      <c r="AF1001">
        <v>8</v>
      </c>
      <c r="AG1001">
        <v>12</v>
      </c>
      <c r="AH1001">
        <v>2</v>
      </c>
      <c r="AI1001">
        <v>6</v>
      </c>
      <c r="AJ1001">
        <v>7</v>
      </c>
      <c r="AK1001">
        <v>10</v>
      </c>
      <c r="AL1001">
        <v>20</v>
      </c>
      <c r="AM1001">
        <v>13</v>
      </c>
      <c r="AN1001">
        <v>11</v>
      </c>
      <c r="AO1001">
        <v>17</v>
      </c>
      <c r="AT1001">
        <f t="shared" si="53"/>
        <v>908</v>
      </c>
    </row>
    <row r="1002" spans="21:46" x14ac:dyDescent="0.25">
      <c r="U1002">
        <v>910</v>
      </c>
      <c r="V1002">
        <v>6</v>
      </c>
      <c r="W1002">
        <v>4</v>
      </c>
      <c r="X1002">
        <v>15</v>
      </c>
      <c r="Y1002">
        <v>19</v>
      </c>
      <c r="Z1002">
        <v>5</v>
      </c>
      <c r="AA1002">
        <v>10</v>
      </c>
      <c r="AB1002">
        <v>14</v>
      </c>
      <c r="AC1002">
        <v>17</v>
      </c>
      <c r="AD1002">
        <v>1</v>
      </c>
      <c r="AE1002">
        <v>2</v>
      </c>
      <c r="AF1002">
        <v>13</v>
      </c>
      <c r="AG1002">
        <v>12</v>
      </c>
      <c r="AH1002">
        <v>3</v>
      </c>
      <c r="AI1002">
        <v>11</v>
      </c>
      <c r="AJ1002">
        <v>7</v>
      </c>
      <c r="AK1002">
        <v>8</v>
      </c>
      <c r="AL1002">
        <v>20</v>
      </c>
      <c r="AM1002">
        <v>16</v>
      </c>
      <c r="AN1002">
        <v>9</v>
      </c>
      <c r="AO1002">
        <v>18</v>
      </c>
      <c r="AT1002">
        <f t="shared" si="53"/>
        <v>909</v>
      </c>
    </row>
    <row r="1003" spans="21:46" x14ac:dyDescent="0.25">
      <c r="U1003">
        <v>911</v>
      </c>
      <c r="V1003">
        <v>7</v>
      </c>
      <c r="W1003">
        <v>4</v>
      </c>
      <c r="X1003">
        <v>16</v>
      </c>
      <c r="Y1003">
        <v>20</v>
      </c>
      <c r="Z1003">
        <v>5</v>
      </c>
      <c r="AA1003">
        <v>15</v>
      </c>
      <c r="AB1003">
        <v>14</v>
      </c>
      <c r="AC1003">
        <v>17</v>
      </c>
      <c r="AD1003">
        <v>1</v>
      </c>
      <c r="AE1003">
        <v>2</v>
      </c>
      <c r="AF1003">
        <v>10</v>
      </c>
      <c r="AG1003">
        <v>13</v>
      </c>
      <c r="AH1003">
        <v>3</v>
      </c>
      <c r="AI1003">
        <v>12</v>
      </c>
      <c r="AJ1003">
        <v>6</v>
      </c>
      <c r="AK1003">
        <v>8</v>
      </c>
      <c r="AL1003">
        <v>18</v>
      </c>
      <c r="AM1003">
        <v>11</v>
      </c>
      <c r="AN1003">
        <v>9</v>
      </c>
      <c r="AO1003">
        <v>19</v>
      </c>
      <c r="AT1003">
        <f t="shared" si="53"/>
        <v>910</v>
      </c>
    </row>
    <row r="1004" spans="21:46" x14ac:dyDescent="0.25">
      <c r="U1004">
        <v>912</v>
      </c>
      <c r="V1004">
        <v>6</v>
      </c>
      <c r="W1004">
        <v>4</v>
      </c>
      <c r="X1004">
        <v>13</v>
      </c>
      <c r="Y1004">
        <v>19</v>
      </c>
      <c r="Z1004">
        <v>5</v>
      </c>
      <c r="AA1004">
        <v>14</v>
      </c>
      <c r="AB1004">
        <v>15</v>
      </c>
      <c r="AC1004">
        <v>17</v>
      </c>
      <c r="AD1004">
        <v>1</v>
      </c>
      <c r="AE1004">
        <v>2</v>
      </c>
      <c r="AF1004">
        <v>11</v>
      </c>
      <c r="AG1004">
        <v>8</v>
      </c>
      <c r="AH1004">
        <v>3</v>
      </c>
      <c r="AI1004">
        <v>10</v>
      </c>
      <c r="AJ1004">
        <v>9</v>
      </c>
      <c r="AK1004">
        <v>7</v>
      </c>
      <c r="AL1004">
        <v>20</v>
      </c>
      <c r="AM1004">
        <v>16</v>
      </c>
      <c r="AN1004">
        <v>12</v>
      </c>
      <c r="AO1004">
        <v>18</v>
      </c>
      <c r="AT1004">
        <f t="shared" si="53"/>
        <v>911</v>
      </c>
    </row>
    <row r="1005" spans="21:46" x14ac:dyDescent="0.25">
      <c r="U1005">
        <v>913</v>
      </c>
      <c r="V1005">
        <v>8</v>
      </c>
      <c r="W1005">
        <v>7</v>
      </c>
      <c r="X1005">
        <v>17</v>
      </c>
      <c r="Y1005">
        <v>19</v>
      </c>
      <c r="Z1005">
        <v>5</v>
      </c>
      <c r="AA1005">
        <v>12</v>
      </c>
      <c r="AB1005">
        <v>15</v>
      </c>
      <c r="AC1005">
        <v>16</v>
      </c>
      <c r="AD1005">
        <v>1</v>
      </c>
      <c r="AE1005">
        <v>3</v>
      </c>
      <c r="AF1005">
        <v>10</v>
      </c>
      <c r="AG1005">
        <v>9</v>
      </c>
      <c r="AH1005">
        <v>2</v>
      </c>
      <c r="AI1005">
        <v>11</v>
      </c>
      <c r="AJ1005">
        <v>4</v>
      </c>
      <c r="AK1005">
        <v>6</v>
      </c>
      <c r="AL1005">
        <v>20</v>
      </c>
      <c r="AM1005">
        <v>13</v>
      </c>
      <c r="AN1005">
        <v>14</v>
      </c>
      <c r="AO1005">
        <v>18</v>
      </c>
      <c r="AT1005">
        <f t="shared" si="53"/>
        <v>912</v>
      </c>
    </row>
    <row r="1006" spans="21:46" x14ac:dyDescent="0.25">
      <c r="U1006">
        <v>914</v>
      </c>
      <c r="V1006">
        <v>5</v>
      </c>
      <c r="W1006">
        <v>4</v>
      </c>
      <c r="X1006">
        <v>17</v>
      </c>
      <c r="Y1006">
        <v>20</v>
      </c>
      <c r="Z1006">
        <v>9</v>
      </c>
      <c r="AA1006">
        <v>12</v>
      </c>
      <c r="AB1006">
        <v>15</v>
      </c>
      <c r="AC1006">
        <v>16</v>
      </c>
      <c r="AD1006">
        <v>1</v>
      </c>
      <c r="AE1006">
        <v>2</v>
      </c>
      <c r="AF1006">
        <v>10</v>
      </c>
      <c r="AG1006">
        <v>13</v>
      </c>
      <c r="AH1006">
        <v>3</v>
      </c>
      <c r="AI1006">
        <v>7</v>
      </c>
      <c r="AJ1006">
        <v>6</v>
      </c>
      <c r="AK1006">
        <v>8</v>
      </c>
      <c r="AL1006">
        <v>19</v>
      </c>
      <c r="AM1006">
        <v>11</v>
      </c>
      <c r="AN1006">
        <v>14</v>
      </c>
      <c r="AO1006">
        <v>18</v>
      </c>
      <c r="AT1006">
        <f t="shared" si="53"/>
        <v>913</v>
      </c>
    </row>
    <row r="1007" spans="21:46" x14ac:dyDescent="0.25">
      <c r="U1007">
        <v>915</v>
      </c>
      <c r="V1007">
        <v>8</v>
      </c>
      <c r="W1007">
        <v>7</v>
      </c>
      <c r="X1007">
        <v>15</v>
      </c>
      <c r="Y1007">
        <v>18</v>
      </c>
      <c r="Z1007">
        <v>4</v>
      </c>
      <c r="AA1007">
        <v>16</v>
      </c>
      <c r="AB1007">
        <v>14</v>
      </c>
      <c r="AC1007">
        <v>17</v>
      </c>
      <c r="AD1007">
        <v>1</v>
      </c>
      <c r="AE1007">
        <v>3</v>
      </c>
      <c r="AF1007">
        <v>10</v>
      </c>
      <c r="AG1007">
        <v>9</v>
      </c>
      <c r="AH1007">
        <v>6</v>
      </c>
      <c r="AI1007">
        <v>12</v>
      </c>
      <c r="AJ1007">
        <v>5</v>
      </c>
      <c r="AK1007">
        <v>2</v>
      </c>
      <c r="AL1007">
        <v>20</v>
      </c>
      <c r="AM1007">
        <v>13</v>
      </c>
      <c r="AN1007">
        <v>11</v>
      </c>
      <c r="AO1007">
        <v>19</v>
      </c>
      <c r="AT1007">
        <f t="shared" si="53"/>
        <v>914</v>
      </c>
    </row>
    <row r="1008" spans="21:46" x14ac:dyDescent="0.25">
      <c r="U1008">
        <v>916</v>
      </c>
      <c r="V1008">
        <v>6</v>
      </c>
      <c r="W1008">
        <v>4</v>
      </c>
      <c r="X1008">
        <v>17</v>
      </c>
      <c r="Y1008">
        <v>19</v>
      </c>
      <c r="Z1008">
        <v>5</v>
      </c>
      <c r="AA1008">
        <v>15</v>
      </c>
      <c r="AB1008">
        <v>13</v>
      </c>
      <c r="AC1008">
        <v>16</v>
      </c>
      <c r="AD1008">
        <v>1</v>
      </c>
      <c r="AE1008">
        <v>2</v>
      </c>
      <c r="AF1008">
        <v>12</v>
      </c>
      <c r="AG1008">
        <v>11</v>
      </c>
      <c r="AH1008">
        <v>3</v>
      </c>
      <c r="AI1008">
        <v>10</v>
      </c>
      <c r="AJ1008">
        <v>9</v>
      </c>
      <c r="AK1008">
        <v>7</v>
      </c>
      <c r="AL1008">
        <v>20</v>
      </c>
      <c r="AM1008">
        <v>14</v>
      </c>
      <c r="AN1008">
        <v>8</v>
      </c>
      <c r="AO1008">
        <v>18</v>
      </c>
      <c r="AT1008">
        <f t="shared" si="53"/>
        <v>915</v>
      </c>
    </row>
    <row r="1009" spans="21:46" x14ac:dyDescent="0.25">
      <c r="U1009">
        <v>917</v>
      </c>
      <c r="V1009">
        <v>6</v>
      </c>
      <c r="W1009">
        <v>2</v>
      </c>
      <c r="X1009">
        <v>16</v>
      </c>
      <c r="Y1009">
        <v>17</v>
      </c>
      <c r="Z1009">
        <v>5</v>
      </c>
      <c r="AA1009">
        <v>14</v>
      </c>
      <c r="AB1009">
        <v>19</v>
      </c>
      <c r="AC1009">
        <v>15</v>
      </c>
      <c r="AD1009">
        <v>1</v>
      </c>
      <c r="AE1009">
        <v>3</v>
      </c>
      <c r="AF1009">
        <v>11</v>
      </c>
      <c r="AG1009">
        <v>10</v>
      </c>
      <c r="AH1009">
        <v>4</v>
      </c>
      <c r="AI1009">
        <v>13</v>
      </c>
      <c r="AJ1009">
        <v>7</v>
      </c>
      <c r="AK1009">
        <v>8</v>
      </c>
      <c r="AL1009">
        <v>20</v>
      </c>
      <c r="AM1009">
        <v>12</v>
      </c>
      <c r="AN1009">
        <v>9</v>
      </c>
      <c r="AO1009">
        <v>18</v>
      </c>
      <c r="AT1009">
        <f t="shared" si="53"/>
        <v>916</v>
      </c>
    </row>
    <row r="1010" spans="21:46" x14ac:dyDescent="0.25">
      <c r="U1010">
        <v>918</v>
      </c>
      <c r="V1010">
        <v>7</v>
      </c>
      <c r="W1010">
        <v>4</v>
      </c>
      <c r="X1010">
        <v>16</v>
      </c>
      <c r="Y1010">
        <v>19</v>
      </c>
      <c r="Z1010">
        <v>3</v>
      </c>
      <c r="AA1010">
        <v>13</v>
      </c>
      <c r="AB1010">
        <v>17</v>
      </c>
      <c r="AC1010">
        <v>15</v>
      </c>
      <c r="AD1010">
        <v>1</v>
      </c>
      <c r="AE1010">
        <v>2</v>
      </c>
      <c r="AF1010">
        <v>11</v>
      </c>
      <c r="AG1010">
        <v>10</v>
      </c>
      <c r="AH1010">
        <v>6</v>
      </c>
      <c r="AI1010">
        <v>12</v>
      </c>
      <c r="AJ1010">
        <v>8</v>
      </c>
      <c r="AK1010">
        <v>5</v>
      </c>
      <c r="AL1010">
        <v>20</v>
      </c>
      <c r="AM1010">
        <v>14</v>
      </c>
      <c r="AN1010">
        <v>9</v>
      </c>
      <c r="AO1010">
        <v>18</v>
      </c>
      <c r="AT1010">
        <f t="shared" si="53"/>
        <v>917</v>
      </c>
    </row>
    <row r="1011" spans="21:46" x14ac:dyDescent="0.25">
      <c r="U1011">
        <v>919</v>
      </c>
      <c r="V1011">
        <v>8</v>
      </c>
      <c r="W1011">
        <v>6</v>
      </c>
      <c r="X1011">
        <v>16</v>
      </c>
      <c r="Y1011">
        <v>19</v>
      </c>
      <c r="Z1011">
        <v>7</v>
      </c>
      <c r="AA1011">
        <v>11</v>
      </c>
      <c r="AB1011">
        <v>15</v>
      </c>
      <c r="AC1011">
        <v>17</v>
      </c>
      <c r="AD1011">
        <v>1</v>
      </c>
      <c r="AE1011">
        <v>3</v>
      </c>
      <c r="AF1011">
        <v>12</v>
      </c>
      <c r="AG1011">
        <v>14</v>
      </c>
      <c r="AH1011">
        <v>2</v>
      </c>
      <c r="AI1011">
        <v>9</v>
      </c>
      <c r="AJ1011">
        <v>4</v>
      </c>
      <c r="AK1011">
        <v>5</v>
      </c>
      <c r="AL1011">
        <v>20</v>
      </c>
      <c r="AM1011">
        <v>13</v>
      </c>
      <c r="AN1011">
        <v>10</v>
      </c>
      <c r="AO1011">
        <v>18</v>
      </c>
      <c r="AT1011">
        <f t="shared" si="53"/>
        <v>918</v>
      </c>
    </row>
    <row r="1012" spans="21:46" x14ac:dyDescent="0.25">
      <c r="U1012">
        <v>920</v>
      </c>
      <c r="V1012">
        <v>8</v>
      </c>
      <c r="W1012">
        <v>6</v>
      </c>
      <c r="X1012">
        <v>17</v>
      </c>
      <c r="Y1012">
        <v>19</v>
      </c>
      <c r="Z1012">
        <v>4</v>
      </c>
      <c r="AA1012">
        <v>12</v>
      </c>
      <c r="AB1012">
        <v>15</v>
      </c>
      <c r="AC1012">
        <v>16</v>
      </c>
      <c r="AD1012">
        <v>1</v>
      </c>
      <c r="AE1012">
        <v>2</v>
      </c>
      <c r="AF1012">
        <v>14</v>
      </c>
      <c r="AG1012">
        <v>7</v>
      </c>
      <c r="AH1012">
        <v>3</v>
      </c>
      <c r="AI1012">
        <v>9</v>
      </c>
      <c r="AJ1012">
        <v>5</v>
      </c>
      <c r="AK1012">
        <v>10</v>
      </c>
      <c r="AL1012">
        <v>20</v>
      </c>
      <c r="AM1012">
        <v>13</v>
      </c>
      <c r="AN1012">
        <v>11</v>
      </c>
      <c r="AO1012">
        <v>18</v>
      </c>
      <c r="AT1012">
        <f t="shared" si="53"/>
        <v>919</v>
      </c>
    </row>
    <row r="1013" spans="21:46" x14ac:dyDescent="0.25">
      <c r="U1013">
        <v>921</v>
      </c>
      <c r="V1013">
        <v>7</v>
      </c>
      <c r="W1013">
        <v>3</v>
      </c>
      <c r="X1013">
        <v>18</v>
      </c>
      <c r="Y1013">
        <v>19</v>
      </c>
      <c r="Z1013">
        <v>5</v>
      </c>
      <c r="AA1013">
        <v>13</v>
      </c>
      <c r="AB1013">
        <v>12</v>
      </c>
      <c r="AC1013">
        <v>15</v>
      </c>
      <c r="AD1013">
        <v>1</v>
      </c>
      <c r="AE1013">
        <v>2</v>
      </c>
      <c r="AF1013">
        <v>10</v>
      </c>
      <c r="AG1013">
        <v>14</v>
      </c>
      <c r="AH1013">
        <v>4</v>
      </c>
      <c r="AI1013">
        <v>11</v>
      </c>
      <c r="AJ1013">
        <v>6</v>
      </c>
      <c r="AK1013">
        <v>8</v>
      </c>
      <c r="AL1013">
        <v>20</v>
      </c>
      <c r="AM1013">
        <v>16</v>
      </c>
      <c r="AN1013">
        <v>9</v>
      </c>
      <c r="AO1013">
        <v>17</v>
      </c>
      <c r="AT1013">
        <f t="shared" si="53"/>
        <v>920</v>
      </c>
    </row>
    <row r="1014" spans="21:46" x14ac:dyDescent="0.25">
      <c r="U1014">
        <v>922</v>
      </c>
      <c r="V1014">
        <v>7</v>
      </c>
      <c r="W1014">
        <v>4</v>
      </c>
      <c r="X1014">
        <v>17</v>
      </c>
      <c r="Y1014">
        <v>20</v>
      </c>
      <c r="Z1014">
        <v>5</v>
      </c>
      <c r="AA1014">
        <v>14</v>
      </c>
      <c r="AB1014">
        <v>15</v>
      </c>
      <c r="AC1014">
        <v>16</v>
      </c>
      <c r="AD1014">
        <v>1</v>
      </c>
      <c r="AE1014">
        <v>2</v>
      </c>
      <c r="AF1014">
        <v>9</v>
      </c>
      <c r="AG1014">
        <v>12</v>
      </c>
      <c r="AH1014">
        <v>3</v>
      </c>
      <c r="AI1014">
        <v>8</v>
      </c>
      <c r="AJ1014">
        <v>6</v>
      </c>
      <c r="AK1014">
        <v>10</v>
      </c>
      <c r="AL1014">
        <v>18</v>
      </c>
      <c r="AM1014">
        <v>13</v>
      </c>
      <c r="AN1014">
        <v>11</v>
      </c>
      <c r="AO1014">
        <v>19</v>
      </c>
      <c r="AT1014">
        <f t="shared" si="53"/>
        <v>921</v>
      </c>
    </row>
    <row r="1015" spans="21:46" x14ac:dyDescent="0.25">
      <c r="U1015">
        <v>923</v>
      </c>
      <c r="V1015">
        <v>11</v>
      </c>
      <c r="W1015">
        <v>5</v>
      </c>
      <c r="X1015">
        <v>16</v>
      </c>
      <c r="Y1015">
        <v>19</v>
      </c>
      <c r="Z1015">
        <v>8</v>
      </c>
      <c r="AA1015">
        <v>15</v>
      </c>
      <c r="AB1015">
        <v>14</v>
      </c>
      <c r="AC1015">
        <v>17</v>
      </c>
      <c r="AD1015">
        <v>1</v>
      </c>
      <c r="AE1015">
        <v>2</v>
      </c>
      <c r="AF1015">
        <v>10</v>
      </c>
      <c r="AG1015">
        <v>12</v>
      </c>
      <c r="AH1015">
        <v>3</v>
      </c>
      <c r="AI1015">
        <v>7</v>
      </c>
      <c r="AJ1015">
        <v>4</v>
      </c>
      <c r="AK1015">
        <v>6</v>
      </c>
      <c r="AL1015">
        <v>20</v>
      </c>
      <c r="AM1015">
        <v>13</v>
      </c>
      <c r="AN1015">
        <v>9</v>
      </c>
      <c r="AO1015">
        <v>18</v>
      </c>
      <c r="AT1015">
        <f t="shared" si="53"/>
        <v>922</v>
      </c>
    </row>
    <row r="1016" spans="21:46" x14ac:dyDescent="0.25">
      <c r="U1016">
        <v>924</v>
      </c>
      <c r="V1016">
        <v>9</v>
      </c>
      <c r="W1016">
        <v>4</v>
      </c>
      <c r="X1016">
        <v>17</v>
      </c>
      <c r="Y1016">
        <v>20</v>
      </c>
      <c r="Z1016">
        <v>5</v>
      </c>
      <c r="AA1016">
        <v>10</v>
      </c>
      <c r="AB1016">
        <v>16</v>
      </c>
      <c r="AC1016">
        <v>15</v>
      </c>
      <c r="AD1016">
        <v>1</v>
      </c>
      <c r="AE1016">
        <v>2</v>
      </c>
      <c r="AF1016">
        <v>11</v>
      </c>
      <c r="AG1016">
        <v>8</v>
      </c>
      <c r="AH1016">
        <v>3</v>
      </c>
      <c r="AI1016">
        <v>13</v>
      </c>
      <c r="AJ1016">
        <v>6</v>
      </c>
      <c r="AK1016">
        <v>7</v>
      </c>
      <c r="AL1016">
        <v>19</v>
      </c>
      <c r="AM1016">
        <v>14</v>
      </c>
      <c r="AN1016">
        <v>12</v>
      </c>
      <c r="AO1016">
        <v>18</v>
      </c>
      <c r="AT1016">
        <f t="shared" si="53"/>
        <v>923</v>
      </c>
    </row>
    <row r="1017" spans="21:46" x14ac:dyDescent="0.25">
      <c r="U1017">
        <v>925</v>
      </c>
      <c r="V1017">
        <v>9</v>
      </c>
      <c r="W1017">
        <v>3</v>
      </c>
      <c r="X1017">
        <v>17</v>
      </c>
      <c r="Y1017">
        <v>20</v>
      </c>
      <c r="Z1017">
        <v>5</v>
      </c>
      <c r="AA1017">
        <v>13</v>
      </c>
      <c r="AB1017">
        <v>15</v>
      </c>
      <c r="AC1017">
        <v>16</v>
      </c>
      <c r="AD1017">
        <v>1</v>
      </c>
      <c r="AE1017">
        <v>2</v>
      </c>
      <c r="AF1017">
        <v>12</v>
      </c>
      <c r="AG1017">
        <v>8</v>
      </c>
      <c r="AH1017">
        <v>4</v>
      </c>
      <c r="AI1017">
        <v>11</v>
      </c>
      <c r="AJ1017">
        <v>7</v>
      </c>
      <c r="AK1017">
        <v>6</v>
      </c>
      <c r="AL1017">
        <v>19</v>
      </c>
      <c r="AM1017">
        <v>14</v>
      </c>
      <c r="AN1017">
        <v>10</v>
      </c>
      <c r="AO1017">
        <v>18</v>
      </c>
      <c r="AT1017">
        <f t="shared" si="53"/>
        <v>924</v>
      </c>
    </row>
    <row r="1018" spans="21:46" x14ac:dyDescent="0.25">
      <c r="U1018">
        <v>926</v>
      </c>
      <c r="V1018">
        <v>9</v>
      </c>
      <c r="W1018">
        <v>5</v>
      </c>
      <c r="X1018">
        <v>14</v>
      </c>
      <c r="Y1018">
        <v>19</v>
      </c>
      <c r="Z1018">
        <v>4</v>
      </c>
      <c r="AA1018">
        <v>8</v>
      </c>
      <c r="AB1018">
        <v>15</v>
      </c>
      <c r="AC1018">
        <v>17</v>
      </c>
      <c r="AD1018">
        <v>1</v>
      </c>
      <c r="AE1018">
        <v>3</v>
      </c>
      <c r="AF1018">
        <v>12</v>
      </c>
      <c r="AG1018">
        <v>11</v>
      </c>
      <c r="AH1018">
        <v>2</v>
      </c>
      <c r="AI1018">
        <v>13</v>
      </c>
      <c r="AJ1018">
        <v>7</v>
      </c>
      <c r="AK1018">
        <v>6</v>
      </c>
      <c r="AL1018">
        <v>20</v>
      </c>
      <c r="AM1018">
        <v>16</v>
      </c>
      <c r="AN1018">
        <v>10</v>
      </c>
      <c r="AO1018">
        <v>18</v>
      </c>
      <c r="AT1018">
        <f t="shared" si="53"/>
        <v>925</v>
      </c>
    </row>
    <row r="1019" spans="21:46" x14ac:dyDescent="0.25">
      <c r="U1019">
        <v>927</v>
      </c>
      <c r="V1019">
        <v>9</v>
      </c>
      <c r="W1019">
        <v>5</v>
      </c>
      <c r="X1019">
        <v>18</v>
      </c>
      <c r="Y1019">
        <v>19</v>
      </c>
      <c r="Z1019">
        <v>4</v>
      </c>
      <c r="AA1019">
        <v>13</v>
      </c>
      <c r="AB1019">
        <v>15</v>
      </c>
      <c r="AC1019">
        <v>16</v>
      </c>
      <c r="AD1019">
        <v>1</v>
      </c>
      <c r="AE1019">
        <v>2</v>
      </c>
      <c r="AF1019">
        <v>12</v>
      </c>
      <c r="AG1019">
        <v>11</v>
      </c>
      <c r="AH1019">
        <v>3</v>
      </c>
      <c r="AI1019">
        <v>8</v>
      </c>
      <c r="AJ1019">
        <v>6</v>
      </c>
      <c r="AK1019">
        <v>7</v>
      </c>
      <c r="AL1019">
        <v>20</v>
      </c>
      <c r="AM1019">
        <v>14</v>
      </c>
      <c r="AN1019">
        <v>10</v>
      </c>
      <c r="AO1019">
        <v>17</v>
      </c>
      <c r="AT1019">
        <f t="shared" si="53"/>
        <v>926</v>
      </c>
    </row>
    <row r="1020" spans="21:46" x14ac:dyDescent="0.25">
      <c r="U1020">
        <v>928</v>
      </c>
      <c r="V1020">
        <v>7</v>
      </c>
      <c r="W1020">
        <v>8</v>
      </c>
      <c r="X1020">
        <v>17</v>
      </c>
      <c r="Y1020">
        <v>20</v>
      </c>
      <c r="Z1020">
        <v>5</v>
      </c>
      <c r="AA1020">
        <v>13</v>
      </c>
      <c r="AB1020">
        <v>12</v>
      </c>
      <c r="AC1020">
        <v>18</v>
      </c>
      <c r="AD1020">
        <v>1</v>
      </c>
      <c r="AE1020">
        <v>2</v>
      </c>
      <c r="AF1020">
        <v>10</v>
      </c>
      <c r="AG1020">
        <v>14</v>
      </c>
      <c r="AH1020">
        <v>3</v>
      </c>
      <c r="AI1020">
        <v>11</v>
      </c>
      <c r="AJ1020">
        <v>6</v>
      </c>
      <c r="AK1020">
        <v>4</v>
      </c>
      <c r="AL1020">
        <v>16</v>
      </c>
      <c r="AM1020">
        <v>15</v>
      </c>
      <c r="AN1020">
        <v>9</v>
      </c>
      <c r="AO1020">
        <v>19</v>
      </c>
      <c r="AT1020">
        <f t="shared" si="53"/>
        <v>927</v>
      </c>
    </row>
    <row r="1021" spans="21:46" x14ac:dyDescent="0.25">
      <c r="U1021">
        <v>929</v>
      </c>
      <c r="V1021">
        <v>5</v>
      </c>
      <c r="W1021">
        <v>4</v>
      </c>
      <c r="X1021">
        <v>16</v>
      </c>
      <c r="Y1021">
        <v>20</v>
      </c>
      <c r="Z1021">
        <v>7</v>
      </c>
      <c r="AA1021">
        <v>15</v>
      </c>
      <c r="AB1021">
        <v>11</v>
      </c>
      <c r="AC1021">
        <v>17</v>
      </c>
      <c r="AD1021">
        <v>1</v>
      </c>
      <c r="AE1021">
        <v>2</v>
      </c>
      <c r="AF1021">
        <v>8</v>
      </c>
      <c r="AG1021">
        <v>14</v>
      </c>
      <c r="AH1021">
        <v>3</v>
      </c>
      <c r="AI1021">
        <v>13</v>
      </c>
      <c r="AJ1021">
        <v>6</v>
      </c>
      <c r="AK1021">
        <v>10</v>
      </c>
      <c r="AL1021">
        <v>19</v>
      </c>
      <c r="AM1021">
        <v>12</v>
      </c>
      <c r="AN1021">
        <v>9</v>
      </c>
      <c r="AO1021">
        <v>18</v>
      </c>
      <c r="AT1021">
        <f t="shared" si="53"/>
        <v>928</v>
      </c>
    </row>
    <row r="1022" spans="21:46" x14ac:dyDescent="0.25">
      <c r="U1022">
        <v>930</v>
      </c>
      <c r="V1022">
        <v>8</v>
      </c>
      <c r="W1022">
        <v>6</v>
      </c>
      <c r="X1022">
        <v>18</v>
      </c>
      <c r="Y1022">
        <v>20</v>
      </c>
      <c r="Z1022">
        <v>4</v>
      </c>
      <c r="AA1022">
        <v>14</v>
      </c>
      <c r="AB1022">
        <v>15</v>
      </c>
      <c r="AC1022">
        <v>17</v>
      </c>
      <c r="AD1022">
        <v>1</v>
      </c>
      <c r="AE1022">
        <v>2</v>
      </c>
      <c r="AF1022">
        <v>12</v>
      </c>
      <c r="AG1022">
        <v>9</v>
      </c>
      <c r="AH1022">
        <v>3</v>
      </c>
      <c r="AI1022">
        <v>10</v>
      </c>
      <c r="AJ1022">
        <v>5</v>
      </c>
      <c r="AK1022">
        <v>7</v>
      </c>
      <c r="AL1022">
        <v>19</v>
      </c>
      <c r="AM1022">
        <v>13</v>
      </c>
      <c r="AN1022">
        <v>11</v>
      </c>
      <c r="AO1022">
        <v>16</v>
      </c>
      <c r="AT1022">
        <f t="shared" si="53"/>
        <v>929</v>
      </c>
    </row>
    <row r="1023" spans="21:46" x14ac:dyDescent="0.25">
      <c r="U1023">
        <v>931</v>
      </c>
      <c r="V1023">
        <v>7</v>
      </c>
      <c r="W1023">
        <v>6</v>
      </c>
      <c r="X1023">
        <v>16</v>
      </c>
      <c r="Y1023">
        <v>20</v>
      </c>
      <c r="Z1023">
        <v>5</v>
      </c>
      <c r="AA1023">
        <v>13</v>
      </c>
      <c r="AB1023">
        <v>14</v>
      </c>
      <c r="AC1023">
        <v>18</v>
      </c>
      <c r="AD1023">
        <v>1</v>
      </c>
      <c r="AE1023">
        <v>3</v>
      </c>
      <c r="AF1023">
        <v>15</v>
      </c>
      <c r="AG1023">
        <v>9</v>
      </c>
      <c r="AH1023">
        <v>2</v>
      </c>
      <c r="AI1023">
        <v>10</v>
      </c>
      <c r="AJ1023">
        <v>8</v>
      </c>
      <c r="AK1023">
        <v>4</v>
      </c>
      <c r="AL1023">
        <v>19</v>
      </c>
      <c r="AM1023">
        <v>12</v>
      </c>
      <c r="AN1023">
        <v>11</v>
      </c>
      <c r="AO1023">
        <v>17</v>
      </c>
      <c r="AT1023">
        <f t="shared" si="53"/>
        <v>930</v>
      </c>
    </row>
    <row r="1024" spans="21:46" x14ac:dyDescent="0.25">
      <c r="U1024">
        <v>932</v>
      </c>
      <c r="V1024">
        <v>4</v>
      </c>
      <c r="W1024">
        <v>7</v>
      </c>
      <c r="X1024">
        <v>18</v>
      </c>
      <c r="Y1024">
        <v>19</v>
      </c>
      <c r="Z1024">
        <v>6</v>
      </c>
      <c r="AA1024">
        <v>13</v>
      </c>
      <c r="AB1024">
        <v>15</v>
      </c>
      <c r="AC1024">
        <v>14</v>
      </c>
      <c r="AD1024">
        <v>1</v>
      </c>
      <c r="AE1024">
        <v>2</v>
      </c>
      <c r="AF1024">
        <v>12</v>
      </c>
      <c r="AG1024">
        <v>9</v>
      </c>
      <c r="AH1024">
        <v>3</v>
      </c>
      <c r="AI1024">
        <v>11</v>
      </c>
      <c r="AJ1024">
        <v>8</v>
      </c>
      <c r="AK1024">
        <v>5</v>
      </c>
      <c r="AL1024">
        <v>20</v>
      </c>
      <c r="AM1024">
        <v>16</v>
      </c>
      <c r="AN1024">
        <v>10</v>
      </c>
      <c r="AO1024">
        <v>17</v>
      </c>
      <c r="AT1024">
        <f t="shared" si="53"/>
        <v>931</v>
      </c>
    </row>
    <row r="1025" spans="21:46" x14ac:dyDescent="0.25">
      <c r="U1025">
        <v>933</v>
      </c>
      <c r="V1025">
        <v>8</v>
      </c>
      <c r="W1025">
        <v>6</v>
      </c>
      <c r="X1025">
        <v>16</v>
      </c>
      <c r="Y1025">
        <v>20</v>
      </c>
      <c r="Z1025">
        <v>4</v>
      </c>
      <c r="AA1025">
        <v>14</v>
      </c>
      <c r="AB1025">
        <v>17</v>
      </c>
      <c r="AC1025">
        <v>15</v>
      </c>
      <c r="AD1025">
        <v>1</v>
      </c>
      <c r="AE1025">
        <v>2</v>
      </c>
      <c r="AF1025">
        <v>12</v>
      </c>
      <c r="AG1025">
        <v>10</v>
      </c>
      <c r="AH1025">
        <v>3</v>
      </c>
      <c r="AI1025">
        <v>11</v>
      </c>
      <c r="AJ1025">
        <v>5</v>
      </c>
      <c r="AK1025">
        <v>7</v>
      </c>
      <c r="AL1025">
        <v>19</v>
      </c>
      <c r="AM1025">
        <v>13</v>
      </c>
      <c r="AN1025">
        <v>9</v>
      </c>
      <c r="AO1025">
        <v>18</v>
      </c>
      <c r="AT1025">
        <f t="shared" si="53"/>
        <v>932</v>
      </c>
    </row>
    <row r="1026" spans="21:46" x14ac:dyDescent="0.25">
      <c r="U1026">
        <v>934</v>
      </c>
      <c r="V1026">
        <v>5</v>
      </c>
      <c r="W1026">
        <v>6</v>
      </c>
      <c r="X1026">
        <v>16</v>
      </c>
      <c r="Y1026">
        <v>20</v>
      </c>
      <c r="Z1026">
        <v>7</v>
      </c>
      <c r="AA1026">
        <v>15</v>
      </c>
      <c r="AB1026">
        <v>14</v>
      </c>
      <c r="AC1026">
        <v>17</v>
      </c>
      <c r="AD1026">
        <v>1</v>
      </c>
      <c r="AE1026">
        <v>2</v>
      </c>
      <c r="AF1026">
        <v>9</v>
      </c>
      <c r="AG1026">
        <v>12</v>
      </c>
      <c r="AH1026">
        <v>3</v>
      </c>
      <c r="AI1026">
        <v>11</v>
      </c>
      <c r="AJ1026">
        <v>4</v>
      </c>
      <c r="AK1026">
        <v>10</v>
      </c>
      <c r="AL1026">
        <v>18</v>
      </c>
      <c r="AM1026">
        <v>13</v>
      </c>
      <c r="AN1026">
        <v>8</v>
      </c>
      <c r="AO1026">
        <v>19</v>
      </c>
      <c r="AT1026">
        <f t="shared" si="53"/>
        <v>933</v>
      </c>
    </row>
    <row r="1027" spans="21:46" x14ac:dyDescent="0.25">
      <c r="U1027">
        <v>935</v>
      </c>
      <c r="V1027">
        <v>6</v>
      </c>
      <c r="W1027">
        <v>8</v>
      </c>
      <c r="X1027">
        <v>17</v>
      </c>
      <c r="Y1027">
        <v>20</v>
      </c>
      <c r="Z1027">
        <v>3</v>
      </c>
      <c r="AA1027">
        <v>15</v>
      </c>
      <c r="AB1027">
        <v>14</v>
      </c>
      <c r="AC1027">
        <v>16</v>
      </c>
      <c r="AD1027">
        <v>1</v>
      </c>
      <c r="AE1027">
        <v>2</v>
      </c>
      <c r="AF1027">
        <v>10</v>
      </c>
      <c r="AG1027">
        <v>9</v>
      </c>
      <c r="AH1027">
        <v>4</v>
      </c>
      <c r="AI1027">
        <v>12</v>
      </c>
      <c r="AJ1027">
        <v>5</v>
      </c>
      <c r="AK1027">
        <v>7</v>
      </c>
      <c r="AL1027">
        <v>19</v>
      </c>
      <c r="AM1027">
        <v>13</v>
      </c>
      <c r="AN1027">
        <v>11</v>
      </c>
      <c r="AO1027">
        <v>18</v>
      </c>
      <c r="AT1027">
        <f t="shared" si="53"/>
        <v>934</v>
      </c>
    </row>
    <row r="1028" spans="21:46" x14ac:dyDescent="0.25">
      <c r="U1028">
        <v>936</v>
      </c>
      <c r="V1028">
        <v>9</v>
      </c>
      <c r="W1028">
        <v>7</v>
      </c>
      <c r="X1028">
        <v>16</v>
      </c>
      <c r="Y1028">
        <v>19</v>
      </c>
      <c r="Z1028">
        <v>5</v>
      </c>
      <c r="AA1028">
        <v>14</v>
      </c>
      <c r="AB1028">
        <v>12</v>
      </c>
      <c r="AC1028">
        <v>18</v>
      </c>
      <c r="AD1028">
        <v>1</v>
      </c>
      <c r="AE1028">
        <v>2</v>
      </c>
      <c r="AF1028">
        <v>10</v>
      </c>
      <c r="AG1028">
        <v>6</v>
      </c>
      <c r="AH1028">
        <v>3</v>
      </c>
      <c r="AI1028">
        <v>11</v>
      </c>
      <c r="AJ1028">
        <v>4</v>
      </c>
      <c r="AK1028">
        <v>8</v>
      </c>
      <c r="AL1028">
        <v>20</v>
      </c>
      <c r="AM1028">
        <v>13</v>
      </c>
      <c r="AN1028">
        <v>15</v>
      </c>
      <c r="AO1028">
        <v>17</v>
      </c>
      <c r="AT1028">
        <f t="shared" si="53"/>
        <v>935</v>
      </c>
    </row>
    <row r="1029" spans="21:46" x14ac:dyDescent="0.25">
      <c r="U1029">
        <v>937</v>
      </c>
      <c r="V1029">
        <v>7</v>
      </c>
      <c r="W1029">
        <v>4</v>
      </c>
      <c r="X1029">
        <v>20</v>
      </c>
      <c r="Y1029">
        <v>18</v>
      </c>
      <c r="Z1029">
        <v>6</v>
      </c>
      <c r="AA1029">
        <v>14</v>
      </c>
      <c r="AB1029">
        <v>13</v>
      </c>
      <c r="AC1029">
        <v>17</v>
      </c>
      <c r="AD1029">
        <v>1</v>
      </c>
      <c r="AE1029">
        <v>3</v>
      </c>
      <c r="AF1029">
        <v>9</v>
      </c>
      <c r="AG1029">
        <v>12</v>
      </c>
      <c r="AH1029">
        <v>2</v>
      </c>
      <c r="AI1029">
        <v>11</v>
      </c>
      <c r="AJ1029">
        <v>8</v>
      </c>
      <c r="AK1029">
        <v>5</v>
      </c>
      <c r="AL1029">
        <v>19</v>
      </c>
      <c r="AM1029">
        <v>15</v>
      </c>
      <c r="AN1029">
        <v>10</v>
      </c>
      <c r="AO1029">
        <v>16</v>
      </c>
      <c r="AT1029">
        <f t="shared" si="53"/>
        <v>936</v>
      </c>
    </row>
    <row r="1030" spans="21:46" x14ac:dyDescent="0.25">
      <c r="U1030">
        <v>938</v>
      </c>
      <c r="V1030">
        <v>7</v>
      </c>
      <c r="W1030">
        <v>8</v>
      </c>
      <c r="X1030">
        <v>17</v>
      </c>
      <c r="Y1030">
        <v>19</v>
      </c>
      <c r="Z1030">
        <v>4</v>
      </c>
      <c r="AA1030">
        <v>13</v>
      </c>
      <c r="AB1030">
        <v>15</v>
      </c>
      <c r="AC1030">
        <v>16</v>
      </c>
      <c r="AD1030">
        <v>1</v>
      </c>
      <c r="AE1030">
        <v>2</v>
      </c>
      <c r="AF1030">
        <v>11</v>
      </c>
      <c r="AG1030">
        <v>10</v>
      </c>
      <c r="AH1030">
        <v>3</v>
      </c>
      <c r="AI1030">
        <v>9</v>
      </c>
      <c r="AJ1030">
        <v>5</v>
      </c>
      <c r="AK1030">
        <v>6</v>
      </c>
      <c r="AL1030">
        <v>20</v>
      </c>
      <c r="AM1030">
        <v>14</v>
      </c>
      <c r="AN1030">
        <v>12</v>
      </c>
      <c r="AO1030">
        <v>18</v>
      </c>
      <c r="AT1030">
        <f t="shared" si="53"/>
        <v>937</v>
      </c>
    </row>
    <row r="1031" spans="21:46" x14ac:dyDescent="0.25">
      <c r="U1031">
        <v>939</v>
      </c>
      <c r="V1031">
        <v>8</v>
      </c>
      <c r="W1031">
        <v>4</v>
      </c>
      <c r="X1031">
        <v>16</v>
      </c>
      <c r="Y1031">
        <v>19</v>
      </c>
      <c r="Z1031">
        <v>5</v>
      </c>
      <c r="AA1031">
        <v>13</v>
      </c>
      <c r="AB1031">
        <v>14</v>
      </c>
      <c r="AC1031">
        <v>15</v>
      </c>
      <c r="AD1031">
        <v>1</v>
      </c>
      <c r="AE1031">
        <v>3</v>
      </c>
      <c r="AF1031">
        <v>10</v>
      </c>
      <c r="AG1031">
        <v>9</v>
      </c>
      <c r="AH1031">
        <v>2</v>
      </c>
      <c r="AI1031">
        <v>11</v>
      </c>
      <c r="AJ1031">
        <v>6</v>
      </c>
      <c r="AK1031">
        <v>7</v>
      </c>
      <c r="AL1031">
        <v>20</v>
      </c>
      <c r="AM1031">
        <v>17</v>
      </c>
      <c r="AN1031">
        <v>12</v>
      </c>
      <c r="AO1031">
        <v>18</v>
      </c>
      <c r="AT1031">
        <f t="shared" si="53"/>
        <v>938</v>
      </c>
    </row>
    <row r="1032" spans="21:46" x14ac:dyDescent="0.25">
      <c r="U1032">
        <v>940</v>
      </c>
      <c r="V1032">
        <v>8</v>
      </c>
      <c r="W1032">
        <v>3</v>
      </c>
      <c r="X1032">
        <v>18</v>
      </c>
      <c r="Y1032">
        <v>20</v>
      </c>
      <c r="Z1032">
        <v>5</v>
      </c>
      <c r="AA1032">
        <v>13</v>
      </c>
      <c r="AB1032">
        <v>14</v>
      </c>
      <c r="AC1032">
        <v>16</v>
      </c>
      <c r="AD1032">
        <v>1</v>
      </c>
      <c r="AE1032">
        <v>2</v>
      </c>
      <c r="AF1032">
        <v>10</v>
      </c>
      <c r="AG1032">
        <v>12</v>
      </c>
      <c r="AH1032">
        <v>4</v>
      </c>
      <c r="AI1032">
        <v>9</v>
      </c>
      <c r="AJ1032">
        <v>6</v>
      </c>
      <c r="AK1032">
        <v>7</v>
      </c>
      <c r="AL1032">
        <v>19</v>
      </c>
      <c r="AM1032">
        <v>15</v>
      </c>
      <c r="AN1032">
        <v>11</v>
      </c>
      <c r="AO1032">
        <v>17</v>
      </c>
      <c r="AT1032">
        <f t="shared" si="53"/>
        <v>939</v>
      </c>
    </row>
    <row r="1033" spans="21:46" x14ac:dyDescent="0.25">
      <c r="U1033">
        <v>941</v>
      </c>
      <c r="V1033">
        <v>6</v>
      </c>
      <c r="W1033">
        <v>4</v>
      </c>
      <c r="X1033">
        <v>17</v>
      </c>
      <c r="Y1033">
        <v>20</v>
      </c>
      <c r="Z1033">
        <v>5</v>
      </c>
      <c r="AA1033">
        <v>9</v>
      </c>
      <c r="AB1033">
        <v>15</v>
      </c>
      <c r="AC1033">
        <v>18</v>
      </c>
      <c r="AD1033">
        <v>1</v>
      </c>
      <c r="AE1033">
        <v>2</v>
      </c>
      <c r="AF1033">
        <v>13</v>
      </c>
      <c r="AG1033">
        <v>10</v>
      </c>
      <c r="AH1033">
        <v>3</v>
      </c>
      <c r="AI1033">
        <v>12</v>
      </c>
      <c r="AJ1033">
        <v>8</v>
      </c>
      <c r="AK1033">
        <v>7</v>
      </c>
      <c r="AL1033">
        <v>19</v>
      </c>
      <c r="AM1033">
        <v>11</v>
      </c>
      <c r="AN1033">
        <v>14</v>
      </c>
      <c r="AO1033">
        <v>16</v>
      </c>
      <c r="AT1033">
        <f t="shared" si="53"/>
        <v>940</v>
      </c>
    </row>
    <row r="1034" spans="21:46" x14ac:dyDescent="0.25">
      <c r="U1034">
        <v>942</v>
      </c>
      <c r="V1034">
        <v>8</v>
      </c>
      <c r="W1034">
        <v>4</v>
      </c>
      <c r="X1034">
        <v>18</v>
      </c>
      <c r="Y1034">
        <v>19</v>
      </c>
      <c r="Z1034">
        <v>2</v>
      </c>
      <c r="AA1034">
        <v>10</v>
      </c>
      <c r="AB1034">
        <v>14</v>
      </c>
      <c r="AC1034">
        <v>16</v>
      </c>
      <c r="AD1034">
        <v>1</v>
      </c>
      <c r="AE1034">
        <v>3</v>
      </c>
      <c r="AF1034">
        <v>13</v>
      </c>
      <c r="AG1034">
        <v>9</v>
      </c>
      <c r="AH1034">
        <v>5</v>
      </c>
      <c r="AI1034">
        <v>6</v>
      </c>
      <c r="AJ1034">
        <v>7</v>
      </c>
      <c r="AK1034">
        <v>11</v>
      </c>
      <c r="AL1034">
        <v>20</v>
      </c>
      <c r="AM1034">
        <v>15</v>
      </c>
      <c r="AN1034">
        <v>12</v>
      </c>
      <c r="AO1034">
        <v>17</v>
      </c>
      <c r="AT1034">
        <f t="shared" si="53"/>
        <v>941</v>
      </c>
    </row>
    <row r="1035" spans="21:46" x14ac:dyDescent="0.25">
      <c r="U1035">
        <v>943</v>
      </c>
      <c r="V1035">
        <v>5</v>
      </c>
      <c r="W1035">
        <v>3</v>
      </c>
      <c r="X1035">
        <v>16</v>
      </c>
      <c r="Y1035">
        <v>19</v>
      </c>
      <c r="Z1035">
        <v>7</v>
      </c>
      <c r="AA1035">
        <v>11</v>
      </c>
      <c r="AB1035">
        <v>15</v>
      </c>
      <c r="AC1035">
        <v>17</v>
      </c>
      <c r="AD1035">
        <v>1</v>
      </c>
      <c r="AE1035">
        <v>2</v>
      </c>
      <c r="AF1035">
        <v>10</v>
      </c>
      <c r="AG1035">
        <v>13</v>
      </c>
      <c r="AH1035">
        <v>4</v>
      </c>
      <c r="AI1035">
        <v>12</v>
      </c>
      <c r="AJ1035">
        <v>6</v>
      </c>
      <c r="AK1035">
        <v>8</v>
      </c>
      <c r="AL1035">
        <v>20</v>
      </c>
      <c r="AM1035">
        <v>14</v>
      </c>
      <c r="AN1035">
        <v>9</v>
      </c>
      <c r="AO1035">
        <v>18</v>
      </c>
      <c r="AT1035">
        <f t="shared" si="53"/>
        <v>942</v>
      </c>
    </row>
    <row r="1036" spans="21:46" x14ac:dyDescent="0.25">
      <c r="U1036">
        <v>944</v>
      </c>
      <c r="V1036">
        <v>7</v>
      </c>
      <c r="W1036">
        <v>5</v>
      </c>
      <c r="X1036">
        <v>16</v>
      </c>
      <c r="Y1036">
        <v>20</v>
      </c>
      <c r="Z1036">
        <v>4</v>
      </c>
      <c r="AA1036">
        <v>11</v>
      </c>
      <c r="AB1036">
        <v>14</v>
      </c>
      <c r="AC1036">
        <v>17</v>
      </c>
      <c r="AD1036">
        <v>1</v>
      </c>
      <c r="AE1036">
        <v>2</v>
      </c>
      <c r="AF1036">
        <v>9</v>
      </c>
      <c r="AG1036">
        <v>13</v>
      </c>
      <c r="AH1036">
        <v>3</v>
      </c>
      <c r="AI1036">
        <v>12</v>
      </c>
      <c r="AJ1036">
        <v>6</v>
      </c>
      <c r="AK1036">
        <v>8</v>
      </c>
      <c r="AL1036">
        <v>19</v>
      </c>
      <c r="AM1036">
        <v>15</v>
      </c>
      <c r="AN1036">
        <v>10</v>
      </c>
      <c r="AO1036">
        <v>18</v>
      </c>
      <c r="AT1036">
        <f t="shared" si="53"/>
        <v>943</v>
      </c>
    </row>
    <row r="1037" spans="21:46" x14ac:dyDescent="0.25">
      <c r="U1037">
        <v>945</v>
      </c>
      <c r="V1037">
        <v>7</v>
      </c>
      <c r="W1037">
        <v>6</v>
      </c>
      <c r="X1037">
        <v>17</v>
      </c>
      <c r="Y1037">
        <v>19</v>
      </c>
      <c r="Z1037">
        <v>4</v>
      </c>
      <c r="AA1037">
        <v>14</v>
      </c>
      <c r="AB1037">
        <v>11</v>
      </c>
      <c r="AC1037">
        <v>16</v>
      </c>
      <c r="AD1037">
        <v>1</v>
      </c>
      <c r="AE1037">
        <v>2</v>
      </c>
      <c r="AF1037">
        <v>13</v>
      </c>
      <c r="AG1037">
        <v>9</v>
      </c>
      <c r="AH1037">
        <v>3</v>
      </c>
      <c r="AI1037">
        <v>10</v>
      </c>
      <c r="AJ1037">
        <v>5</v>
      </c>
      <c r="AK1037">
        <v>8</v>
      </c>
      <c r="AL1037">
        <v>20</v>
      </c>
      <c r="AM1037">
        <v>15</v>
      </c>
      <c r="AN1037">
        <v>12</v>
      </c>
      <c r="AO1037">
        <v>18</v>
      </c>
      <c r="AT1037">
        <f t="shared" si="53"/>
        <v>944</v>
      </c>
    </row>
    <row r="1038" spans="21:46" x14ac:dyDescent="0.25">
      <c r="U1038">
        <v>946</v>
      </c>
      <c r="V1038">
        <v>9</v>
      </c>
      <c r="W1038">
        <v>3</v>
      </c>
      <c r="X1038">
        <v>19</v>
      </c>
      <c r="Y1038">
        <v>17</v>
      </c>
      <c r="Z1038">
        <v>6</v>
      </c>
      <c r="AA1038">
        <v>14</v>
      </c>
      <c r="AB1038">
        <v>15</v>
      </c>
      <c r="AC1038">
        <v>16</v>
      </c>
      <c r="AD1038">
        <v>1</v>
      </c>
      <c r="AE1038">
        <v>4</v>
      </c>
      <c r="AF1038">
        <v>11</v>
      </c>
      <c r="AG1038">
        <v>5</v>
      </c>
      <c r="AH1038">
        <v>2</v>
      </c>
      <c r="AI1038">
        <v>13</v>
      </c>
      <c r="AJ1038">
        <v>8</v>
      </c>
      <c r="AK1038">
        <v>7</v>
      </c>
      <c r="AL1038">
        <v>20</v>
      </c>
      <c r="AM1038">
        <v>12</v>
      </c>
      <c r="AN1038">
        <v>10</v>
      </c>
      <c r="AO1038">
        <v>18</v>
      </c>
      <c r="AT1038">
        <f t="shared" si="53"/>
        <v>945</v>
      </c>
    </row>
    <row r="1039" spans="21:46" x14ac:dyDescent="0.25">
      <c r="U1039">
        <v>947</v>
      </c>
      <c r="V1039">
        <v>5</v>
      </c>
      <c r="W1039">
        <v>7</v>
      </c>
      <c r="X1039">
        <v>16</v>
      </c>
      <c r="Y1039">
        <v>19</v>
      </c>
      <c r="Z1039">
        <v>6</v>
      </c>
      <c r="AA1039">
        <v>13</v>
      </c>
      <c r="AB1039">
        <v>15</v>
      </c>
      <c r="AC1039">
        <v>18</v>
      </c>
      <c r="AD1039">
        <v>1</v>
      </c>
      <c r="AE1039">
        <v>2</v>
      </c>
      <c r="AF1039">
        <v>8</v>
      </c>
      <c r="AG1039">
        <v>11</v>
      </c>
      <c r="AH1039">
        <v>3</v>
      </c>
      <c r="AI1039">
        <v>10</v>
      </c>
      <c r="AJ1039">
        <v>9</v>
      </c>
      <c r="AK1039">
        <v>4</v>
      </c>
      <c r="AL1039">
        <v>20</v>
      </c>
      <c r="AM1039">
        <v>14</v>
      </c>
      <c r="AN1039">
        <v>12</v>
      </c>
      <c r="AO1039">
        <v>17</v>
      </c>
      <c r="AT1039">
        <f t="shared" si="53"/>
        <v>946</v>
      </c>
    </row>
    <row r="1040" spans="21:46" x14ac:dyDescent="0.25">
      <c r="U1040">
        <v>948</v>
      </c>
      <c r="V1040">
        <v>9</v>
      </c>
      <c r="W1040">
        <v>8</v>
      </c>
      <c r="X1040">
        <v>15</v>
      </c>
      <c r="Y1040">
        <v>18</v>
      </c>
      <c r="Z1040">
        <v>4</v>
      </c>
      <c r="AA1040">
        <v>13</v>
      </c>
      <c r="AB1040">
        <v>14</v>
      </c>
      <c r="AC1040">
        <v>20</v>
      </c>
      <c r="AD1040">
        <v>1</v>
      </c>
      <c r="AE1040">
        <v>2</v>
      </c>
      <c r="AF1040">
        <v>10</v>
      </c>
      <c r="AG1040">
        <v>7</v>
      </c>
      <c r="AH1040">
        <v>5</v>
      </c>
      <c r="AI1040">
        <v>11</v>
      </c>
      <c r="AJ1040">
        <v>6</v>
      </c>
      <c r="AK1040">
        <v>3</v>
      </c>
      <c r="AL1040">
        <v>19</v>
      </c>
      <c r="AM1040">
        <v>16</v>
      </c>
      <c r="AN1040">
        <v>12</v>
      </c>
      <c r="AO1040">
        <v>17</v>
      </c>
      <c r="AT1040">
        <f t="shared" si="53"/>
        <v>947</v>
      </c>
    </row>
    <row r="1041" spans="21:46" x14ac:dyDescent="0.25">
      <c r="U1041">
        <v>949</v>
      </c>
      <c r="V1041">
        <v>8</v>
      </c>
      <c r="W1041">
        <v>5</v>
      </c>
      <c r="X1041">
        <v>17</v>
      </c>
      <c r="Y1041">
        <v>18</v>
      </c>
      <c r="Z1041">
        <v>3</v>
      </c>
      <c r="AA1041">
        <v>13</v>
      </c>
      <c r="AB1041">
        <v>15</v>
      </c>
      <c r="AC1041">
        <v>16</v>
      </c>
      <c r="AD1041">
        <v>1</v>
      </c>
      <c r="AE1041">
        <v>4</v>
      </c>
      <c r="AF1041">
        <v>9</v>
      </c>
      <c r="AG1041">
        <v>14</v>
      </c>
      <c r="AH1041">
        <v>2</v>
      </c>
      <c r="AI1041">
        <v>11</v>
      </c>
      <c r="AJ1041">
        <v>6</v>
      </c>
      <c r="AK1041">
        <v>7</v>
      </c>
      <c r="AL1041">
        <v>20</v>
      </c>
      <c r="AM1041">
        <v>12</v>
      </c>
      <c r="AN1041">
        <v>10</v>
      </c>
      <c r="AO1041">
        <v>19</v>
      </c>
      <c r="AT1041">
        <f t="shared" si="53"/>
        <v>948</v>
      </c>
    </row>
    <row r="1042" spans="21:46" x14ac:dyDescent="0.25">
      <c r="U1042">
        <v>950</v>
      </c>
      <c r="V1042">
        <v>8</v>
      </c>
      <c r="W1042">
        <v>6</v>
      </c>
      <c r="X1042">
        <v>14</v>
      </c>
      <c r="Y1042">
        <v>18</v>
      </c>
      <c r="Z1042">
        <v>4</v>
      </c>
      <c r="AA1042">
        <v>13</v>
      </c>
      <c r="AB1042">
        <v>17</v>
      </c>
      <c r="AC1042">
        <v>19</v>
      </c>
      <c r="AD1042">
        <v>1</v>
      </c>
      <c r="AE1042">
        <v>2</v>
      </c>
      <c r="AF1042">
        <v>12</v>
      </c>
      <c r="AG1042">
        <v>11</v>
      </c>
      <c r="AH1042">
        <v>3</v>
      </c>
      <c r="AI1042">
        <v>9</v>
      </c>
      <c r="AJ1042">
        <v>7</v>
      </c>
      <c r="AK1042">
        <v>5</v>
      </c>
      <c r="AL1042">
        <v>20</v>
      </c>
      <c r="AM1042">
        <v>15</v>
      </c>
      <c r="AN1042">
        <v>10</v>
      </c>
      <c r="AO1042">
        <v>16</v>
      </c>
      <c r="AT1042">
        <f t="shared" si="53"/>
        <v>949</v>
      </c>
    </row>
    <row r="1043" spans="21:46" x14ac:dyDescent="0.25">
      <c r="U1043">
        <v>951</v>
      </c>
      <c r="V1043">
        <v>7</v>
      </c>
      <c r="W1043">
        <v>5</v>
      </c>
      <c r="X1043">
        <v>15</v>
      </c>
      <c r="Y1043">
        <v>18</v>
      </c>
      <c r="Z1043">
        <v>2</v>
      </c>
      <c r="AA1043">
        <v>11</v>
      </c>
      <c r="AB1043">
        <v>16</v>
      </c>
      <c r="AC1043">
        <v>17</v>
      </c>
      <c r="AD1043">
        <v>1</v>
      </c>
      <c r="AE1043">
        <v>4</v>
      </c>
      <c r="AF1043">
        <v>14</v>
      </c>
      <c r="AG1043">
        <v>12</v>
      </c>
      <c r="AH1043">
        <v>3</v>
      </c>
      <c r="AI1043">
        <v>9</v>
      </c>
      <c r="AJ1043">
        <v>8</v>
      </c>
      <c r="AK1043">
        <v>6</v>
      </c>
      <c r="AL1043">
        <v>20</v>
      </c>
      <c r="AM1043">
        <v>10</v>
      </c>
      <c r="AN1043">
        <v>13</v>
      </c>
      <c r="AO1043">
        <v>19</v>
      </c>
      <c r="AT1043">
        <f t="shared" si="53"/>
        <v>950</v>
      </c>
    </row>
    <row r="1044" spans="21:46" x14ac:dyDescent="0.25">
      <c r="U1044">
        <v>952</v>
      </c>
      <c r="V1044">
        <v>9</v>
      </c>
      <c r="W1044">
        <v>4</v>
      </c>
      <c r="X1044">
        <v>17</v>
      </c>
      <c r="Y1044">
        <v>20</v>
      </c>
      <c r="Z1044">
        <v>5</v>
      </c>
      <c r="AA1044">
        <v>10</v>
      </c>
      <c r="AB1044">
        <v>15</v>
      </c>
      <c r="AC1044">
        <v>16</v>
      </c>
      <c r="AD1044">
        <v>1</v>
      </c>
      <c r="AE1044">
        <v>2</v>
      </c>
      <c r="AF1044">
        <v>11</v>
      </c>
      <c r="AG1044">
        <v>8</v>
      </c>
      <c r="AH1044">
        <v>3</v>
      </c>
      <c r="AI1044">
        <v>12</v>
      </c>
      <c r="AJ1044">
        <v>7</v>
      </c>
      <c r="AK1044">
        <v>6</v>
      </c>
      <c r="AL1044">
        <v>18</v>
      </c>
      <c r="AM1044">
        <v>14</v>
      </c>
      <c r="AN1044">
        <v>13</v>
      </c>
      <c r="AO1044">
        <v>19</v>
      </c>
      <c r="AT1044">
        <f t="shared" si="53"/>
        <v>951</v>
      </c>
    </row>
    <row r="1045" spans="21:46" x14ac:dyDescent="0.25">
      <c r="U1045">
        <v>953</v>
      </c>
      <c r="V1045">
        <v>10</v>
      </c>
      <c r="W1045">
        <v>4</v>
      </c>
      <c r="X1045">
        <v>15</v>
      </c>
      <c r="Y1045">
        <v>19</v>
      </c>
      <c r="Z1045">
        <v>7</v>
      </c>
      <c r="AA1045">
        <v>14</v>
      </c>
      <c r="AB1045">
        <v>17</v>
      </c>
      <c r="AC1045">
        <v>16</v>
      </c>
      <c r="AD1045">
        <v>1</v>
      </c>
      <c r="AE1045">
        <v>2</v>
      </c>
      <c r="AF1045">
        <v>11</v>
      </c>
      <c r="AG1045">
        <v>9</v>
      </c>
      <c r="AH1045">
        <v>3</v>
      </c>
      <c r="AI1045">
        <v>12</v>
      </c>
      <c r="AJ1045">
        <v>5</v>
      </c>
      <c r="AK1045">
        <v>6</v>
      </c>
      <c r="AL1045">
        <v>20</v>
      </c>
      <c r="AM1045">
        <v>13</v>
      </c>
      <c r="AN1045">
        <v>8</v>
      </c>
      <c r="AO1045">
        <v>18</v>
      </c>
      <c r="AT1045">
        <f t="shared" si="53"/>
        <v>952</v>
      </c>
    </row>
    <row r="1046" spans="21:46" x14ac:dyDescent="0.25">
      <c r="U1046">
        <v>954</v>
      </c>
      <c r="V1046">
        <v>8</v>
      </c>
      <c r="W1046">
        <v>4</v>
      </c>
      <c r="X1046">
        <v>18</v>
      </c>
      <c r="Y1046">
        <v>19</v>
      </c>
      <c r="Z1046">
        <v>5</v>
      </c>
      <c r="AA1046">
        <v>12</v>
      </c>
      <c r="AB1046">
        <v>15</v>
      </c>
      <c r="AC1046">
        <v>16</v>
      </c>
      <c r="AD1046">
        <v>1</v>
      </c>
      <c r="AE1046">
        <v>2</v>
      </c>
      <c r="AF1046">
        <v>11</v>
      </c>
      <c r="AG1046">
        <v>13</v>
      </c>
      <c r="AH1046">
        <v>3</v>
      </c>
      <c r="AI1046">
        <v>9</v>
      </c>
      <c r="AJ1046">
        <v>6</v>
      </c>
      <c r="AK1046">
        <v>7</v>
      </c>
      <c r="AL1046">
        <v>20</v>
      </c>
      <c r="AM1046">
        <v>14</v>
      </c>
      <c r="AN1046">
        <v>10</v>
      </c>
      <c r="AO1046">
        <v>17</v>
      </c>
      <c r="AT1046">
        <f t="shared" si="53"/>
        <v>953</v>
      </c>
    </row>
    <row r="1047" spans="21:46" x14ac:dyDescent="0.25">
      <c r="U1047">
        <v>955</v>
      </c>
      <c r="V1047">
        <v>8</v>
      </c>
      <c r="W1047">
        <v>3</v>
      </c>
      <c r="X1047">
        <v>16</v>
      </c>
      <c r="Y1047">
        <v>20</v>
      </c>
      <c r="Z1047">
        <v>7</v>
      </c>
      <c r="AA1047">
        <v>12</v>
      </c>
      <c r="AB1047">
        <v>15</v>
      </c>
      <c r="AC1047">
        <v>17</v>
      </c>
      <c r="AD1047">
        <v>1</v>
      </c>
      <c r="AE1047">
        <v>2</v>
      </c>
      <c r="AF1047">
        <v>13</v>
      </c>
      <c r="AG1047">
        <v>9</v>
      </c>
      <c r="AH1047">
        <v>4</v>
      </c>
      <c r="AI1047">
        <v>14</v>
      </c>
      <c r="AJ1047">
        <v>5</v>
      </c>
      <c r="AK1047">
        <v>6</v>
      </c>
      <c r="AL1047">
        <v>19</v>
      </c>
      <c r="AM1047">
        <v>10</v>
      </c>
      <c r="AN1047">
        <v>11</v>
      </c>
      <c r="AO1047">
        <v>18</v>
      </c>
      <c r="AT1047">
        <f t="shared" si="53"/>
        <v>954</v>
      </c>
    </row>
    <row r="1048" spans="21:46" x14ac:dyDescent="0.25">
      <c r="U1048">
        <v>956</v>
      </c>
      <c r="V1048">
        <v>11</v>
      </c>
      <c r="W1048">
        <v>3</v>
      </c>
      <c r="X1048">
        <v>17</v>
      </c>
      <c r="Y1048">
        <v>20</v>
      </c>
      <c r="Z1048">
        <v>5</v>
      </c>
      <c r="AA1048">
        <v>15</v>
      </c>
      <c r="AB1048">
        <v>14</v>
      </c>
      <c r="AC1048">
        <v>18</v>
      </c>
      <c r="AD1048">
        <v>1</v>
      </c>
      <c r="AE1048">
        <v>2</v>
      </c>
      <c r="AF1048">
        <v>13</v>
      </c>
      <c r="AG1048">
        <v>8</v>
      </c>
      <c r="AH1048">
        <v>4</v>
      </c>
      <c r="AI1048">
        <v>9</v>
      </c>
      <c r="AJ1048">
        <v>6</v>
      </c>
      <c r="AK1048">
        <v>7</v>
      </c>
      <c r="AL1048">
        <v>19</v>
      </c>
      <c r="AM1048">
        <v>12</v>
      </c>
      <c r="AN1048">
        <v>10</v>
      </c>
      <c r="AO1048">
        <v>16</v>
      </c>
      <c r="AT1048">
        <f t="shared" si="53"/>
        <v>955</v>
      </c>
    </row>
    <row r="1049" spans="21:46" x14ac:dyDescent="0.25">
      <c r="U1049">
        <v>957</v>
      </c>
      <c r="V1049">
        <v>5</v>
      </c>
      <c r="W1049">
        <v>8</v>
      </c>
      <c r="X1049">
        <v>17</v>
      </c>
      <c r="Y1049">
        <v>19</v>
      </c>
      <c r="Z1049">
        <v>7</v>
      </c>
      <c r="AA1049">
        <v>9</v>
      </c>
      <c r="AB1049">
        <v>15</v>
      </c>
      <c r="AC1049">
        <v>18</v>
      </c>
      <c r="AD1049">
        <v>1</v>
      </c>
      <c r="AE1049">
        <v>2</v>
      </c>
      <c r="AF1049">
        <v>12</v>
      </c>
      <c r="AG1049">
        <v>11</v>
      </c>
      <c r="AH1049">
        <v>3</v>
      </c>
      <c r="AI1049">
        <v>13</v>
      </c>
      <c r="AJ1049">
        <v>4</v>
      </c>
      <c r="AK1049">
        <v>6</v>
      </c>
      <c r="AL1049">
        <v>20</v>
      </c>
      <c r="AM1049">
        <v>16</v>
      </c>
      <c r="AN1049">
        <v>10</v>
      </c>
      <c r="AO1049">
        <v>14</v>
      </c>
      <c r="AT1049">
        <f t="shared" si="53"/>
        <v>956</v>
      </c>
    </row>
    <row r="1050" spans="21:46" x14ac:dyDescent="0.25">
      <c r="U1050">
        <v>958</v>
      </c>
      <c r="V1050">
        <v>7</v>
      </c>
      <c r="W1050">
        <v>6</v>
      </c>
      <c r="X1050">
        <v>17</v>
      </c>
      <c r="Y1050">
        <v>20</v>
      </c>
      <c r="Z1050">
        <v>5</v>
      </c>
      <c r="AA1050">
        <v>14</v>
      </c>
      <c r="AB1050">
        <v>15</v>
      </c>
      <c r="AC1050">
        <v>16</v>
      </c>
      <c r="AD1050">
        <v>1</v>
      </c>
      <c r="AE1050">
        <v>2</v>
      </c>
      <c r="AF1050">
        <v>11</v>
      </c>
      <c r="AG1050">
        <v>10</v>
      </c>
      <c r="AH1050">
        <v>3</v>
      </c>
      <c r="AI1050">
        <v>9</v>
      </c>
      <c r="AJ1050">
        <v>8</v>
      </c>
      <c r="AK1050">
        <v>4</v>
      </c>
      <c r="AL1050">
        <v>19</v>
      </c>
      <c r="AM1050">
        <v>13</v>
      </c>
      <c r="AN1050">
        <v>12</v>
      </c>
      <c r="AO1050">
        <v>18</v>
      </c>
      <c r="AT1050">
        <f t="shared" si="53"/>
        <v>957</v>
      </c>
    </row>
    <row r="1051" spans="21:46" x14ac:dyDescent="0.25">
      <c r="U1051">
        <v>959</v>
      </c>
      <c r="V1051">
        <v>8</v>
      </c>
      <c r="W1051">
        <v>7</v>
      </c>
      <c r="X1051">
        <v>16</v>
      </c>
      <c r="Y1051">
        <v>19</v>
      </c>
      <c r="Z1051">
        <v>5</v>
      </c>
      <c r="AA1051">
        <v>11</v>
      </c>
      <c r="AB1051">
        <v>13</v>
      </c>
      <c r="AC1051">
        <v>18</v>
      </c>
      <c r="AD1051">
        <v>1</v>
      </c>
      <c r="AE1051">
        <v>3</v>
      </c>
      <c r="AF1051">
        <v>10</v>
      </c>
      <c r="AG1051">
        <v>12</v>
      </c>
      <c r="AH1051">
        <v>2</v>
      </c>
      <c r="AI1051">
        <v>6</v>
      </c>
      <c r="AJ1051">
        <v>4</v>
      </c>
      <c r="AK1051">
        <v>9</v>
      </c>
      <c r="AL1051">
        <v>20</v>
      </c>
      <c r="AM1051">
        <v>15</v>
      </c>
      <c r="AN1051">
        <v>14</v>
      </c>
      <c r="AO1051">
        <v>17</v>
      </c>
      <c r="AT1051">
        <f t="shared" si="53"/>
        <v>958</v>
      </c>
    </row>
    <row r="1052" spans="21:46" x14ac:dyDescent="0.25">
      <c r="U1052">
        <v>960</v>
      </c>
      <c r="V1052">
        <v>8</v>
      </c>
      <c r="W1052">
        <v>5</v>
      </c>
      <c r="X1052">
        <v>17</v>
      </c>
      <c r="Y1052">
        <v>18</v>
      </c>
      <c r="Z1052">
        <v>2</v>
      </c>
      <c r="AA1052">
        <v>10</v>
      </c>
      <c r="AB1052">
        <v>15</v>
      </c>
      <c r="AC1052">
        <v>19</v>
      </c>
      <c r="AD1052">
        <v>1</v>
      </c>
      <c r="AE1052">
        <v>3</v>
      </c>
      <c r="AF1052">
        <v>11</v>
      </c>
      <c r="AG1052">
        <v>14</v>
      </c>
      <c r="AH1052">
        <v>4</v>
      </c>
      <c r="AI1052">
        <v>9</v>
      </c>
      <c r="AJ1052">
        <v>6</v>
      </c>
      <c r="AK1052">
        <v>7</v>
      </c>
      <c r="AL1052">
        <v>20</v>
      </c>
      <c r="AM1052">
        <v>13</v>
      </c>
      <c r="AN1052">
        <v>12</v>
      </c>
      <c r="AO1052">
        <v>16</v>
      </c>
      <c r="AT1052">
        <f t="shared" si="53"/>
        <v>959</v>
      </c>
    </row>
    <row r="1053" spans="21:46" x14ac:dyDescent="0.25">
      <c r="U1053">
        <v>961</v>
      </c>
      <c r="V1053">
        <v>9</v>
      </c>
      <c r="W1053">
        <v>4</v>
      </c>
      <c r="X1053">
        <v>14</v>
      </c>
      <c r="Y1053">
        <v>19</v>
      </c>
      <c r="Z1053">
        <v>7</v>
      </c>
      <c r="AA1053">
        <v>15</v>
      </c>
      <c r="AB1053">
        <v>16</v>
      </c>
      <c r="AC1053">
        <v>18</v>
      </c>
      <c r="AD1053">
        <v>1</v>
      </c>
      <c r="AE1053">
        <v>2</v>
      </c>
      <c r="AF1053">
        <v>12</v>
      </c>
      <c r="AG1053">
        <v>11</v>
      </c>
      <c r="AH1053">
        <v>3</v>
      </c>
      <c r="AI1053">
        <v>10</v>
      </c>
      <c r="AJ1053">
        <v>6</v>
      </c>
      <c r="AK1053">
        <v>5</v>
      </c>
      <c r="AL1053">
        <v>20</v>
      </c>
      <c r="AM1053">
        <v>13</v>
      </c>
      <c r="AN1053">
        <v>8</v>
      </c>
      <c r="AO1053">
        <v>17</v>
      </c>
      <c r="AT1053">
        <f t="shared" si="53"/>
        <v>960</v>
      </c>
    </row>
    <row r="1054" spans="21:46" x14ac:dyDescent="0.25">
      <c r="U1054">
        <v>962</v>
      </c>
      <c r="V1054">
        <v>4</v>
      </c>
      <c r="W1054">
        <v>8</v>
      </c>
      <c r="X1054">
        <v>14</v>
      </c>
      <c r="Y1054">
        <v>18</v>
      </c>
      <c r="Z1054">
        <v>5</v>
      </c>
      <c r="AA1054">
        <v>10</v>
      </c>
      <c r="AB1054">
        <v>13</v>
      </c>
      <c r="AC1054">
        <v>17</v>
      </c>
      <c r="AD1054">
        <v>1</v>
      </c>
      <c r="AE1054">
        <v>2</v>
      </c>
      <c r="AF1054">
        <v>15</v>
      </c>
      <c r="AG1054">
        <v>11</v>
      </c>
      <c r="AH1054">
        <v>3</v>
      </c>
      <c r="AI1054">
        <v>12</v>
      </c>
      <c r="AJ1054">
        <v>6</v>
      </c>
      <c r="AK1054">
        <v>7</v>
      </c>
      <c r="AL1054">
        <v>20</v>
      </c>
      <c r="AM1054">
        <v>16</v>
      </c>
      <c r="AN1054">
        <v>9</v>
      </c>
      <c r="AO1054">
        <v>19</v>
      </c>
      <c r="AT1054">
        <f t="shared" ref="AT1054:AT1093" si="54">U1053</f>
        <v>961</v>
      </c>
    </row>
    <row r="1055" spans="21:46" x14ac:dyDescent="0.25">
      <c r="U1055">
        <v>963</v>
      </c>
      <c r="V1055">
        <v>7</v>
      </c>
      <c r="W1055">
        <v>4</v>
      </c>
      <c r="X1055">
        <v>18</v>
      </c>
      <c r="Y1055">
        <v>19</v>
      </c>
      <c r="Z1055">
        <v>6</v>
      </c>
      <c r="AA1055">
        <v>14</v>
      </c>
      <c r="AB1055">
        <v>15</v>
      </c>
      <c r="AC1055">
        <v>16</v>
      </c>
      <c r="AD1055">
        <v>1</v>
      </c>
      <c r="AE1055">
        <v>3</v>
      </c>
      <c r="AF1055">
        <v>13</v>
      </c>
      <c r="AG1055">
        <v>11</v>
      </c>
      <c r="AH1055">
        <v>2</v>
      </c>
      <c r="AI1055">
        <v>9</v>
      </c>
      <c r="AJ1055">
        <v>5</v>
      </c>
      <c r="AK1055">
        <v>8</v>
      </c>
      <c r="AL1055">
        <v>20</v>
      </c>
      <c r="AM1055">
        <v>12</v>
      </c>
      <c r="AN1055">
        <v>10</v>
      </c>
      <c r="AO1055">
        <v>17</v>
      </c>
      <c r="AT1055">
        <f t="shared" si="54"/>
        <v>962</v>
      </c>
    </row>
    <row r="1056" spans="21:46" x14ac:dyDescent="0.25">
      <c r="U1056">
        <v>964</v>
      </c>
      <c r="V1056">
        <v>7</v>
      </c>
      <c r="W1056">
        <v>5</v>
      </c>
      <c r="X1056">
        <v>15</v>
      </c>
      <c r="Y1056">
        <v>20</v>
      </c>
      <c r="Z1056">
        <v>4</v>
      </c>
      <c r="AA1056">
        <v>10</v>
      </c>
      <c r="AB1056">
        <v>18</v>
      </c>
      <c r="AC1056">
        <v>17</v>
      </c>
      <c r="AD1056">
        <v>1</v>
      </c>
      <c r="AE1056">
        <v>3</v>
      </c>
      <c r="AF1056">
        <v>12</v>
      </c>
      <c r="AG1056">
        <v>13</v>
      </c>
      <c r="AH1056">
        <v>2</v>
      </c>
      <c r="AI1056">
        <v>9</v>
      </c>
      <c r="AJ1056">
        <v>6</v>
      </c>
      <c r="AK1056">
        <v>8</v>
      </c>
      <c r="AL1056">
        <v>19</v>
      </c>
      <c r="AM1056">
        <v>14</v>
      </c>
      <c r="AN1056">
        <v>11</v>
      </c>
      <c r="AO1056">
        <v>16</v>
      </c>
      <c r="AT1056">
        <f t="shared" si="54"/>
        <v>963</v>
      </c>
    </row>
    <row r="1057" spans="21:46" x14ac:dyDescent="0.25">
      <c r="U1057">
        <v>965</v>
      </c>
      <c r="V1057">
        <v>6</v>
      </c>
      <c r="W1057">
        <v>5</v>
      </c>
      <c r="X1057">
        <v>16</v>
      </c>
      <c r="Y1057">
        <v>19</v>
      </c>
      <c r="Z1057">
        <v>4</v>
      </c>
      <c r="AA1057">
        <v>10</v>
      </c>
      <c r="AB1057">
        <v>15</v>
      </c>
      <c r="AC1057">
        <v>17</v>
      </c>
      <c r="AD1057">
        <v>1</v>
      </c>
      <c r="AE1057">
        <v>2</v>
      </c>
      <c r="AF1057">
        <v>11</v>
      </c>
      <c r="AG1057">
        <v>9</v>
      </c>
      <c r="AH1057">
        <v>3</v>
      </c>
      <c r="AI1057">
        <v>12</v>
      </c>
      <c r="AJ1057">
        <v>7</v>
      </c>
      <c r="AK1057">
        <v>8</v>
      </c>
      <c r="AL1057">
        <v>20</v>
      </c>
      <c r="AM1057">
        <v>13</v>
      </c>
      <c r="AN1057">
        <v>14</v>
      </c>
      <c r="AO1057">
        <v>18</v>
      </c>
      <c r="AT1057">
        <f t="shared" si="54"/>
        <v>964</v>
      </c>
    </row>
    <row r="1058" spans="21:46" x14ac:dyDescent="0.25">
      <c r="U1058">
        <v>966</v>
      </c>
      <c r="V1058">
        <v>6</v>
      </c>
      <c r="W1058">
        <v>5</v>
      </c>
      <c r="X1058">
        <v>16</v>
      </c>
      <c r="Y1058">
        <v>20</v>
      </c>
      <c r="Z1058">
        <v>7</v>
      </c>
      <c r="AA1058">
        <v>13</v>
      </c>
      <c r="AB1058">
        <v>14</v>
      </c>
      <c r="AC1058">
        <v>17</v>
      </c>
      <c r="AD1058">
        <v>1</v>
      </c>
      <c r="AE1058">
        <v>2</v>
      </c>
      <c r="AF1058">
        <v>9</v>
      </c>
      <c r="AG1058">
        <v>8</v>
      </c>
      <c r="AH1058">
        <v>3</v>
      </c>
      <c r="AI1058">
        <v>10</v>
      </c>
      <c r="AJ1058">
        <v>4</v>
      </c>
      <c r="AK1058">
        <v>12</v>
      </c>
      <c r="AL1058">
        <v>19</v>
      </c>
      <c r="AM1058">
        <v>15</v>
      </c>
      <c r="AN1058">
        <v>11</v>
      </c>
      <c r="AO1058">
        <v>18</v>
      </c>
      <c r="AT1058">
        <f t="shared" si="54"/>
        <v>965</v>
      </c>
    </row>
    <row r="1059" spans="21:46" x14ac:dyDescent="0.25">
      <c r="U1059">
        <v>967</v>
      </c>
      <c r="V1059">
        <v>6</v>
      </c>
      <c r="W1059">
        <v>5</v>
      </c>
      <c r="X1059">
        <v>15</v>
      </c>
      <c r="Y1059">
        <v>20</v>
      </c>
      <c r="Z1059">
        <v>4</v>
      </c>
      <c r="AA1059">
        <v>9</v>
      </c>
      <c r="AB1059">
        <v>17</v>
      </c>
      <c r="AC1059">
        <v>18</v>
      </c>
      <c r="AD1059">
        <v>1</v>
      </c>
      <c r="AE1059">
        <v>2</v>
      </c>
      <c r="AF1059">
        <v>12</v>
      </c>
      <c r="AG1059">
        <v>11</v>
      </c>
      <c r="AH1059">
        <v>3</v>
      </c>
      <c r="AI1059">
        <v>14</v>
      </c>
      <c r="AJ1059">
        <v>8</v>
      </c>
      <c r="AK1059">
        <v>7</v>
      </c>
      <c r="AL1059">
        <v>19</v>
      </c>
      <c r="AM1059">
        <v>13</v>
      </c>
      <c r="AN1059">
        <v>10</v>
      </c>
      <c r="AO1059">
        <v>16</v>
      </c>
      <c r="AT1059">
        <f t="shared" si="54"/>
        <v>966</v>
      </c>
    </row>
    <row r="1060" spans="21:46" x14ac:dyDescent="0.25">
      <c r="U1060">
        <v>968</v>
      </c>
      <c r="V1060">
        <v>9</v>
      </c>
      <c r="W1060">
        <v>6</v>
      </c>
      <c r="X1060">
        <v>17</v>
      </c>
      <c r="Y1060">
        <v>20</v>
      </c>
      <c r="Z1060">
        <v>4</v>
      </c>
      <c r="AA1060">
        <v>13</v>
      </c>
      <c r="AB1060">
        <v>16</v>
      </c>
      <c r="AC1060">
        <v>14</v>
      </c>
      <c r="AD1060">
        <v>1</v>
      </c>
      <c r="AE1060">
        <v>2</v>
      </c>
      <c r="AF1060">
        <v>7</v>
      </c>
      <c r="AG1060">
        <v>8</v>
      </c>
      <c r="AH1060">
        <v>3</v>
      </c>
      <c r="AI1060">
        <v>12</v>
      </c>
      <c r="AJ1060">
        <v>5</v>
      </c>
      <c r="AK1060">
        <v>11</v>
      </c>
      <c r="AL1060">
        <v>19</v>
      </c>
      <c r="AM1060">
        <v>15</v>
      </c>
      <c r="AN1060">
        <v>10</v>
      </c>
      <c r="AO1060">
        <v>18</v>
      </c>
      <c r="AT1060">
        <f t="shared" si="54"/>
        <v>967</v>
      </c>
    </row>
    <row r="1061" spans="21:46" x14ac:dyDescent="0.25">
      <c r="U1061">
        <v>969</v>
      </c>
      <c r="V1061">
        <v>7</v>
      </c>
      <c r="W1061">
        <v>6</v>
      </c>
      <c r="X1061">
        <v>16</v>
      </c>
      <c r="Y1061">
        <v>20</v>
      </c>
      <c r="Z1061">
        <v>5</v>
      </c>
      <c r="AA1061">
        <v>15</v>
      </c>
      <c r="AB1061">
        <v>13</v>
      </c>
      <c r="AC1061">
        <v>18</v>
      </c>
      <c r="AD1061">
        <v>1</v>
      </c>
      <c r="AE1061">
        <v>3</v>
      </c>
      <c r="AF1061">
        <v>12</v>
      </c>
      <c r="AG1061">
        <v>11</v>
      </c>
      <c r="AH1061">
        <v>2</v>
      </c>
      <c r="AI1061">
        <v>9</v>
      </c>
      <c r="AJ1061">
        <v>8</v>
      </c>
      <c r="AK1061">
        <v>4</v>
      </c>
      <c r="AL1061">
        <v>19</v>
      </c>
      <c r="AM1061">
        <v>14</v>
      </c>
      <c r="AN1061">
        <v>10</v>
      </c>
      <c r="AO1061">
        <v>17</v>
      </c>
      <c r="AT1061">
        <f t="shared" si="54"/>
        <v>968</v>
      </c>
    </row>
    <row r="1062" spans="21:46" x14ac:dyDescent="0.25">
      <c r="U1062">
        <v>970</v>
      </c>
      <c r="V1062">
        <v>7</v>
      </c>
      <c r="W1062">
        <v>4</v>
      </c>
      <c r="X1062">
        <v>17</v>
      </c>
      <c r="Y1062">
        <v>20</v>
      </c>
      <c r="Z1062">
        <v>6</v>
      </c>
      <c r="AA1062">
        <v>13</v>
      </c>
      <c r="AB1062">
        <v>15</v>
      </c>
      <c r="AC1062">
        <v>16</v>
      </c>
      <c r="AD1062">
        <v>1</v>
      </c>
      <c r="AE1062">
        <v>2</v>
      </c>
      <c r="AF1062">
        <v>12</v>
      </c>
      <c r="AG1062">
        <v>10</v>
      </c>
      <c r="AH1062">
        <v>3</v>
      </c>
      <c r="AI1062">
        <v>11</v>
      </c>
      <c r="AJ1062">
        <v>8</v>
      </c>
      <c r="AK1062">
        <v>5</v>
      </c>
      <c r="AL1062">
        <v>18</v>
      </c>
      <c r="AM1062">
        <v>14</v>
      </c>
      <c r="AN1062">
        <v>9</v>
      </c>
      <c r="AO1062">
        <v>19</v>
      </c>
      <c r="AT1062">
        <f t="shared" si="54"/>
        <v>969</v>
      </c>
    </row>
    <row r="1063" spans="21:46" x14ac:dyDescent="0.25">
      <c r="U1063">
        <v>971</v>
      </c>
      <c r="V1063">
        <v>4</v>
      </c>
      <c r="W1063">
        <v>7</v>
      </c>
      <c r="X1063">
        <v>16</v>
      </c>
      <c r="Y1063">
        <v>20</v>
      </c>
      <c r="Z1063">
        <v>5</v>
      </c>
      <c r="AA1063">
        <v>14</v>
      </c>
      <c r="AB1063">
        <v>15</v>
      </c>
      <c r="AC1063">
        <v>19</v>
      </c>
      <c r="AD1063">
        <v>1</v>
      </c>
      <c r="AE1063">
        <v>2</v>
      </c>
      <c r="AF1063">
        <v>10</v>
      </c>
      <c r="AG1063">
        <v>12</v>
      </c>
      <c r="AH1063">
        <v>3</v>
      </c>
      <c r="AI1063">
        <v>13</v>
      </c>
      <c r="AJ1063">
        <v>8</v>
      </c>
      <c r="AK1063">
        <v>6</v>
      </c>
      <c r="AL1063">
        <v>18</v>
      </c>
      <c r="AM1063">
        <v>11</v>
      </c>
      <c r="AN1063">
        <v>9</v>
      </c>
      <c r="AO1063">
        <v>17</v>
      </c>
      <c r="AT1063">
        <f t="shared" si="54"/>
        <v>970</v>
      </c>
    </row>
    <row r="1064" spans="21:46" x14ac:dyDescent="0.25">
      <c r="U1064">
        <v>972</v>
      </c>
      <c r="V1064">
        <v>8</v>
      </c>
      <c r="W1064">
        <v>3</v>
      </c>
      <c r="X1064">
        <v>16</v>
      </c>
      <c r="Y1064">
        <v>18</v>
      </c>
      <c r="Z1064">
        <v>5</v>
      </c>
      <c r="AA1064">
        <v>15</v>
      </c>
      <c r="AB1064">
        <v>14</v>
      </c>
      <c r="AC1064">
        <v>17</v>
      </c>
      <c r="AD1064">
        <v>1</v>
      </c>
      <c r="AE1064">
        <v>2</v>
      </c>
      <c r="AF1064">
        <v>9</v>
      </c>
      <c r="AG1064">
        <v>12</v>
      </c>
      <c r="AH1064">
        <v>4</v>
      </c>
      <c r="AI1064">
        <v>10</v>
      </c>
      <c r="AJ1064">
        <v>7</v>
      </c>
      <c r="AK1064">
        <v>6</v>
      </c>
      <c r="AL1064">
        <v>20</v>
      </c>
      <c r="AM1064">
        <v>13</v>
      </c>
      <c r="AN1064">
        <v>11</v>
      </c>
      <c r="AO1064">
        <v>19</v>
      </c>
      <c r="AT1064">
        <f t="shared" si="54"/>
        <v>971</v>
      </c>
    </row>
    <row r="1065" spans="21:46" x14ac:dyDescent="0.25">
      <c r="U1065">
        <v>973</v>
      </c>
      <c r="V1065">
        <v>7</v>
      </c>
      <c r="W1065">
        <v>5</v>
      </c>
      <c r="X1065">
        <v>17</v>
      </c>
      <c r="Y1065">
        <v>20</v>
      </c>
      <c r="Z1065">
        <v>6</v>
      </c>
      <c r="AA1065">
        <v>12</v>
      </c>
      <c r="AB1065">
        <v>15</v>
      </c>
      <c r="AC1065">
        <v>18</v>
      </c>
      <c r="AD1065">
        <v>1</v>
      </c>
      <c r="AE1065">
        <v>3</v>
      </c>
      <c r="AF1065">
        <v>10</v>
      </c>
      <c r="AG1065">
        <v>11</v>
      </c>
      <c r="AH1065">
        <v>2</v>
      </c>
      <c r="AI1065">
        <v>8</v>
      </c>
      <c r="AJ1065">
        <v>4</v>
      </c>
      <c r="AK1065">
        <v>9</v>
      </c>
      <c r="AL1065">
        <v>19</v>
      </c>
      <c r="AM1065">
        <v>14</v>
      </c>
      <c r="AN1065">
        <v>13</v>
      </c>
      <c r="AO1065">
        <v>16</v>
      </c>
      <c r="AT1065">
        <f t="shared" si="54"/>
        <v>972</v>
      </c>
    </row>
    <row r="1066" spans="21:46" x14ac:dyDescent="0.25">
      <c r="U1066">
        <v>974</v>
      </c>
      <c r="V1066">
        <v>7</v>
      </c>
      <c r="W1066">
        <v>5</v>
      </c>
      <c r="X1066">
        <v>16</v>
      </c>
      <c r="Y1066">
        <v>19</v>
      </c>
      <c r="Z1066">
        <v>4</v>
      </c>
      <c r="AA1066">
        <v>11</v>
      </c>
      <c r="AB1066">
        <v>12</v>
      </c>
      <c r="AC1066">
        <v>17</v>
      </c>
      <c r="AD1066">
        <v>1</v>
      </c>
      <c r="AE1066">
        <v>2</v>
      </c>
      <c r="AF1066">
        <v>15</v>
      </c>
      <c r="AG1066">
        <v>13</v>
      </c>
      <c r="AH1066">
        <v>3</v>
      </c>
      <c r="AI1066">
        <v>10</v>
      </c>
      <c r="AJ1066">
        <v>8</v>
      </c>
      <c r="AK1066">
        <v>6</v>
      </c>
      <c r="AL1066">
        <v>20</v>
      </c>
      <c r="AM1066">
        <v>14</v>
      </c>
      <c r="AN1066">
        <v>9</v>
      </c>
      <c r="AO1066">
        <v>18</v>
      </c>
      <c r="AT1066">
        <f t="shared" si="54"/>
        <v>973</v>
      </c>
    </row>
    <row r="1067" spans="21:46" x14ac:dyDescent="0.25">
      <c r="U1067">
        <v>975</v>
      </c>
      <c r="V1067">
        <v>8</v>
      </c>
      <c r="W1067">
        <v>6</v>
      </c>
      <c r="X1067">
        <v>15</v>
      </c>
      <c r="Y1067">
        <v>20</v>
      </c>
      <c r="Z1067">
        <v>3</v>
      </c>
      <c r="AA1067">
        <v>12</v>
      </c>
      <c r="AB1067">
        <v>17</v>
      </c>
      <c r="AC1067">
        <v>19</v>
      </c>
      <c r="AD1067">
        <v>1</v>
      </c>
      <c r="AE1067">
        <v>4</v>
      </c>
      <c r="AF1067">
        <v>14</v>
      </c>
      <c r="AG1067">
        <v>11</v>
      </c>
      <c r="AH1067">
        <v>2</v>
      </c>
      <c r="AI1067">
        <v>10</v>
      </c>
      <c r="AJ1067">
        <v>5</v>
      </c>
      <c r="AK1067">
        <v>7</v>
      </c>
      <c r="AL1067">
        <v>18</v>
      </c>
      <c r="AM1067">
        <v>13</v>
      </c>
      <c r="AN1067">
        <v>9</v>
      </c>
      <c r="AO1067">
        <v>16</v>
      </c>
      <c r="AT1067">
        <f t="shared" si="54"/>
        <v>974</v>
      </c>
    </row>
    <row r="1068" spans="21:46" x14ac:dyDescent="0.25">
      <c r="U1068">
        <v>976</v>
      </c>
      <c r="V1068">
        <v>5</v>
      </c>
      <c r="W1068">
        <v>7</v>
      </c>
      <c r="X1068">
        <v>17</v>
      </c>
      <c r="Y1068">
        <v>20</v>
      </c>
      <c r="Z1068">
        <v>4</v>
      </c>
      <c r="AA1068">
        <v>10</v>
      </c>
      <c r="AB1068">
        <v>15</v>
      </c>
      <c r="AC1068">
        <v>16</v>
      </c>
      <c r="AD1068">
        <v>1</v>
      </c>
      <c r="AE1068">
        <v>2</v>
      </c>
      <c r="AF1068">
        <v>14</v>
      </c>
      <c r="AG1068">
        <v>12</v>
      </c>
      <c r="AH1068">
        <v>3</v>
      </c>
      <c r="AI1068">
        <v>9</v>
      </c>
      <c r="AJ1068">
        <v>6</v>
      </c>
      <c r="AK1068">
        <v>8</v>
      </c>
      <c r="AL1068">
        <v>18</v>
      </c>
      <c r="AM1068">
        <v>13</v>
      </c>
      <c r="AN1068">
        <v>11</v>
      </c>
      <c r="AO1068">
        <v>19</v>
      </c>
      <c r="AT1068">
        <f t="shared" si="54"/>
        <v>975</v>
      </c>
    </row>
    <row r="1069" spans="21:46" x14ac:dyDescent="0.25">
      <c r="U1069">
        <v>977</v>
      </c>
      <c r="V1069">
        <v>7</v>
      </c>
      <c r="W1069">
        <v>3</v>
      </c>
      <c r="X1069">
        <v>19</v>
      </c>
      <c r="Y1069">
        <v>17</v>
      </c>
      <c r="Z1069">
        <v>4</v>
      </c>
      <c r="AA1069">
        <v>14</v>
      </c>
      <c r="AB1069">
        <v>13</v>
      </c>
      <c r="AC1069">
        <v>15</v>
      </c>
      <c r="AD1069">
        <v>1</v>
      </c>
      <c r="AE1069">
        <v>2</v>
      </c>
      <c r="AF1069">
        <v>11</v>
      </c>
      <c r="AG1069">
        <v>9</v>
      </c>
      <c r="AH1069">
        <v>6</v>
      </c>
      <c r="AI1069">
        <v>12</v>
      </c>
      <c r="AJ1069">
        <v>8</v>
      </c>
      <c r="AK1069">
        <v>5</v>
      </c>
      <c r="AL1069">
        <v>20</v>
      </c>
      <c r="AM1069">
        <v>16</v>
      </c>
      <c r="AN1069">
        <v>10</v>
      </c>
      <c r="AO1069">
        <v>18</v>
      </c>
      <c r="AT1069">
        <f t="shared" si="54"/>
        <v>976</v>
      </c>
    </row>
    <row r="1070" spans="21:46" x14ac:dyDescent="0.25">
      <c r="U1070">
        <v>978</v>
      </c>
      <c r="V1070">
        <v>8</v>
      </c>
      <c r="W1070">
        <v>6</v>
      </c>
      <c r="X1070">
        <v>16</v>
      </c>
      <c r="Y1070">
        <v>19</v>
      </c>
      <c r="Z1070">
        <v>3</v>
      </c>
      <c r="AA1070">
        <v>11</v>
      </c>
      <c r="AB1070">
        <v>17</v>
      </c>
      <c r="AC1070">
        <v>18</v>
      </c>
      <c r="AD1070">
        <v>1</v>
      </c>
      <c r="AE1070">
        <v>4</v>
      </c>
      <c r="AF1070">
        <v>14</v>
      </c>
      <c r="AG1070">
        <v>12</v>
      </c>
      <c r="AH1070">
        <v>2</v>
      </c>
      <c r="AI1070">
        <v>13</v>
      </c>
      <c r="AJ1070">
        <v>5</v>
      </c>
      <c r="AK1070">
        <v>7</v>
      </c>
      <c r="AL1070">
        <v>20</v>
      </c>
      <c r="AM1070">
        <v>9</v>
      </c>
      <c r="AN1070">
        <v>10</v>
      </c>
      <c r="AO1070">
        <v>15</v>
      </c>
      <c r="AT1070">
        <f t="shared" si="54"/>
        <v>977</v>
      </c>
    </row>
    <row r="1071" spans="21:46" x14ac:dyDescent="0.25">
      <c r="U1071">
        <v>979</v>
      </c>
      <c r="V1071">
        <v>9</v>
      </c>
      <c r="W1071">
        <v>6</v>
      </c>
      <c r="X1071">
        <v>17</v>
      </c>
      <c r="Y1071">
        <v>19</v>
      </c>
      <c r="Z1071">
        <v>4</v>
      </c>
      <c r="AA1071">
        <v>13</v>
      </c>
      <c r="AB1071">
        <v>10</v>
      </c>
      <c r="AC1071">
        <v>16</v>
      </c>
      <c r="AD1071">
        <v>1</v>
      </c>
      <c r="AE1071">
        <v>2</v>
      </c>
      <c r="AF1071">
        <v>12</v>
      </c>
      <c r="AG1071">
        <v>8</v>
      </c>
      <c r="AH1071">
        <v>3</v>
      </c>
      <c r="AI1071">
        <v>11</v>
      </c>
      <c r="AJ1071">
        <v>5</v>
      </c>
      <c r="AK1071">
        <v>7</v>
      </c>
      <c r="AL1071">
        <v>20</v>
      </c>
      <c r="AM1071">
        <v>15</v>
      </c>
      <c r="AN1071">
        <v>14</v>
      </c>
      <c r="AO1071">
        <v>18</v>
      </c>
      <c r="AT1071">
        <f t="shared" si="54"/>
        <v>978</v>
      </c>
    </row>
    <row r="1072" spans="21:46" x14ac:dyDescent="0.25">
      <c r="U1072">
        <v>980</v>
      </c>
      <c r="V1072">
        <v>6</v>
      </c>
      <c r="W1072">
        <v>5</v>
      </c>
      <c r="X1072">
        <v>15</v>
      </c>
      <c r="Y1072">
        <v>19</v>
      </c>
      <c r="Z1072">
        <v>4</v>
      </c>
      <c r="AA1072">
        <v>9</v>
      </c>
      <c r="AB1072">
        <v>13</v>
      </c>
      <c r="AC1072">
        <v>17</v>
      </c>
      <c r="AD1072">
        <v>1</v>
      </c>
      <c r="AE1072">
        <v>2</v>
      </c>
      <c r="AF1072">
        <v>12</v>
      </c>
      <c r="AG1072">
        <v>10</v>
      </c>
      <c r="AH1072">
        <v>3</v>
      </c>
      <c r="AI1072">
        <v>11</v>
      </c>
      <c r="AJ1072">
        <v>8</v>
      </c>
      <c r="AK1072">
        <v>7</v>
      </c>
      <c r="AL1072">
        <v>20</v>
      </c>
      <c r="AM1072">
        <v>16</v>
      </c>
      <c r="AN1072">
        <v>14</v>
      </c>
      <c r="AO1072">
        <v>18</v>
      </c>
      <c r="AT1072">
        <f t="shared" si="54"/>
        <v>979</v>
      </c>
    </row>
    <row r="1073" spans="21:46" x14ac:dyDescent="0.25">
      <c r="U1073">
        <v>981</v>
      </c>
      <c r="V1073">
        <v>5</v>
      </c>
      <c r="W1073">
        <v>3</v>
      </c>
      <c r="X1073">
        <v>15</v>
      </c>
      <c r="Y1073">
        <v>20</v>
      </c>
      <c r="Z1073">
        <v>6</v>
      </c>
      <c r="AA1073">
        <v>10</v>
      </c>
      <c r="AB1073">
        <v>16</v>
      </c>
      <c r="AC1073">
        <v>19</v>
      </c>
      <c r="AD1073">
        <v>1</v>
      </c>
      <c r="AE1073">
        <v>2</v>
      </c>
      <c r="AF1073">
        <v>12</v>
      </c>
      <c r="AG1073">
        <v>11</v>
      </c>
      <c r="AH1073">
        <v>4</v>
      </c>
      <c r="AI1073">
        <v>13</v>
      </c>
      <c r="AJ1073">
        <v>8</v>
      </c>
      <c r="AK1073">
        <v>7</v>
      </c>
      <c r="AL1073">
        <v>18</v>
      </c>
      <c r="AM1073">
        <v>14</v>
      </c>
      <c r="AN1073">
        <v>9</v>
      </c>
      <c r="AO1073">
        <v>17</v>
      </c>
      <c r="AT1073">
        <f t="shared" si="54"/>
        <v>980</v>
      </c>
    </row>
    <row r="1074" spans="21:46" x14ac:dyDescent="0.25">
      <c r="U1074">
        <v>982</v>
      </c>
      <c r="V1074">
        <v>5</v>
      </c>
      <c r="W1074">
        <v>6</v>
      </c>
      <c r="X1074">
        <v>16</v>
      </c>
      <c r="Y1074">
        <v>19</v>
      </c>
      <c r="Z1074">
        <v>4</v>
      </c>
      <c r="AA1074">
        <v>14</v>
      </c>
      <c r="AB1074">
        <v>13</v>
      </c>
      <c r="AC1074">
        <v>18</v>
      </c>
      <c r="AD1074">
        <v>1</v>
      </c>
      <c r="AE1074">
        <v>2</v>
      </c>
      <c r="AF1074">
        <v>15</v>
      </c>
      <c r="AG1074">
        <v>12</v>
      </c>
      <c r="AH1074">
        <v>3</v>
      </c>
      <c r="AI1074">
        <v>8</v>
      </c>
      <c r="AJ1074">
        <v>9</v>
      </c>
      <c r="AK1074">
        <v>7</v>
      </c>
      <c r="AL1074">
        <v>20</v>
      </c>
      <c r="AM1074">
        <v>11</v>
      </c>
      <c r="AN1074">
        <v>10</v>
      </c>
      <c r="AO1074">
        <v>17</v>
      </c>
      <c r="AT1074">
        <f t="shared" si="54"/>
        <v>981</v>
      </c>
    </row>
    <row r="1075" spans="21:46" x14ac:dyDescent="0.25">
      <c r="U1075">
        <v>983</v>
      </c>
      <c r="V1075">
        <v>10</v>
      </c>
      <c r="W1075">
        <v>4</v>
      </c>
      <c r="X1075">
        <v>18</v>
      </c>
      <c r="Y1075">
        <v>20</v>
      </c>
      <c r="Z1075">
        <v>6</v>
      </c>
      <c r="AA1075">
        <v>13</v>
      </c>
      <c r="AB1075">
        <v>16</v>
      </c>
      <c r="AC1075">
        <v>14</v>
      </c>
      <c r="AD1075">
        <v>1</v>
      </c>
      <c r="AE1075">
        <v>2</v>
      </c>
      <c r="AF1075">
        <v>5</v>
      </c>
      <c r="AG1075">
        <v>12</v>
      </c>
      <c r="AH1075">
        <v>3</v>
      </c>
      <c r="AI1075">
        <v>8</v>
      </c>
      <c r="AJ1075">
        <v>7</v>
      </c>
      <c r="AK1075">
        <v>9</v>
      </c>
      <c r="AL1075">
        <v>15</v>
      </c>
      <c r="AM1075">
        <v>17</v>
      </c>
      <c r="AN1075">
        <v>11</v>
      </c>
      <c r="AO1075">
        <v>19</v>
      </c>
      <c r="AT1075">
        <f t="shared" si="54"/>
        <v>982</v>
      </c>
    </row>
    <row r="1076" spans="21:46" x14ac:dyDescent="0.25">
      <c r="U1076">
        <v>984</v>
      </c>
      <c r="V1076">
        <v>8</v>
      </c>
      <c r="W1076">
        <v>5</v>
      </c>
      <c r="X1076">
        <v>15</v>
      </c>
      <c r="Y1076">
        <v>19</v>
      </c>
      <c r="Z1076">
        <v>3</v>
      </c>
      <c r="AA1076">
        <v>13</v>
      </c>
      <c r="AB1076">
        <v>16</v>
      </c>
      <c r="AC1076">
        <v>17</v>
      </c>
      <c r="AD1076">
        <v>1</v>
      </c>
      <c r="AE1076">
        <v>4</v>
      </c>
      <c r="AF1076">
        <v>9</v>
      </c>
      <c r="AG1076">
        <v>12</v>
      </c>
      <c r="AH1076">
        <v>2</v>
      </c>
      <c r="AI1076">
        <v>10</v>
      </c>
      <c r="AJ1076">
        <v>7</v>
      </c>
      <c r="AK1076">
        <v>6</v>
      </c>
      <c r="AL1076">
        <v>20</v>
      </c>
      <c r="AM1076">
        <v>14</v>
      </c>
      <c r="AN1076">
        <v>11</v>
      </c>
      <c r="AO1076">
        <v>18</v>
      </c>
      <c r="AT1076">
        <f t="shared" si="54"/>
        <v>983</v>
      </c>
    </row>
    <row r="1077" spans="21:46" x14ac:dyDescent="0.25">
      <c r="U1077">
        <v>985</v>
      </c>
      <c r="V1077">
        <v>5</v>
      </c>
      <c r="W1077">
        <v>6</v>
      </c>
      <c r="X1077">
        <v>18</v>
      </c>
      <c r="Y1077">
        <v>20</v>
      </c>
      <c r="Z1077">
        <v>8</v>
      </c>
      <c r="AA1077">
        <v>12</v>
      </c>
      <c r="AB1077">
        <v>10</v>
      </c>
      <c r="AC1077">
        <v>17</v>
      </c>
      <c r="AD1077">
        <v>1</v>
      </c>
      <c r="AE1077">
        <v>2</v>
      </c>
      <c r="AF1077">
        <v>9</v>
      </c>
      <c r="AG1077">
        <v>13</v>
      </c>
      <c r="AH1077">
        <v>3</v>
      </c>
      <c r="AI1077">
        <v>14</v>
      </c>
      <c r="AJ1077">
        <v>7</v>
      </c>
      <c r="AK1077">
        <v>4</v>
      </c>
      <c r="AL1077">
        <v>19</v>
      </c>
      <c r="AM1077">
        <v>15</v>
      </c>
      <c r="AN1077">
        <v>11</v>
      </c>
      <c r="AO1077">
        <v>16</v>
      </c>
      <c r="AT1077">
        <f t="shared" si="54"/>
        <v>984</v>
      </c>
    </row>
    <row r="1078" spans="21:46" x14ac:dyDescent="0.25">
      <c r="U1078">
        <v>986</v>
      </c>
      <c r="V1078">
        <v>6</v>
      </c>
      <c r="W1078">
        <v>7</v>
      </c>
      <c r="X1078">
        <v>17</v>
      </c>
      <c r="Y1078">
        <v>20</v>
      </c>
      <c r="Z1078">
        <v>3</v>
      </c>
      <c r="AA1078">
        <v>11</v>
      </c>
      <c r="AB1078">
        <v>15</v>
      </c>
      <c r="AC1078">
        <v>16</v>
      </c>
      <c r="AD1078">
        <v>1</v>
      </c>
      <c r="AE1078">
        <v>2</v>
      </c>
      <c r="AF1078">
        <v>12</v>
      </c>
      <c r="AG1078">
        <v>9</v>
      </c>
      <c r="AH1078">
        <v>5</v>
      </c>
      <c r="AI1078">
        <v>10</v>
      </c>
      <c r="AJ1078">
        <v>4</v>
      </c>
      <c r="AK1078">
        <v>8</v>
      </c>
      <c r="AL1078">
        <v>18</v>
      </c>
      <c r="AM1078">
        <v>14</v>
      </c>
      <c r="AN1078">
        <v>13</v>
      </c>
      <c r="AO1078">
        <v>19</v>
      </c>
      <c r="AT1078">
        <f t="shared" si="54"/>
        <v>985</v>
      </c>
    </row>
    <row r="1079" spans="21:46" x14ac:dyDescent="0.25">
      <c r="U1079">
        <v>987</v>
      </c>
      <c r="V1079">
        <v>7</v>
      </c>
      <c r="W1079">
        <v>5</v>
      </c>
      <c r="X1079">
        <v>17</v>
      </c>
      <c r="Y1079">
        <v>19</v>
      </c>
      <c r="Z1079">
        <v>3</v>
      </c>
      <c r="AA1079">
        <v>9</v>
      </c>
      <c r="AB1079">
        <v>15</v>
      </c>
      <c r="AC1079">
        <v>16</v>
      </c>
      <c r="AD1079">
        <v>1</v>
      </c>
      <c r="AE1079">
        <v>2</v>
      </c>
      <c r="AF1079">
        <v>13</v>
      </c>
      <c r="AG1079">
        <v>10</v>
      </c>
      <c r="AH1079">
        <v>4</v>
      </c>
      <c r="AI1079">
        <v>11</v>
      </c>
      <c r="AJ1079">
        <v>12</v>
      </c>
      <c r="AK1079">
        <v>6</v>
      </c>
      <c r="AL1079">
        <v>20</v>
      </c>
      <c r="AM1079">
        <v>14</v>
      </c>
      <c r="AN1079">
        <v>8</v>
      </c>
      <c r="AO1079">
        <v>18</v>
      </c>
      <c r="AT1079">
        <f t="shared" si="54"/>
        <v>986</v>
      </c>
    </row>
    <row r="1080" spans="21:46" x14ac:dyDescent="0.25">
      <c r="U1080">
        <v>988</v>
      </c>
      <c r="V1080">
        <v>4</v>
      </c>
      <c r="W1080">
        <v>5</v>
      </c>
      <c r="X1080">
        <v>18</v>
      </c>
      <c r="Y1080">
        <v>19</v>
      </c>
      <c r="Z1080">
        <v>7</v>
      </c>
      <c r="AA1080">
        <v>9</v>
      </c>
      <c r="AB1080">
        <v>14</v>
      </c>
      <c r="AC1080">
        <v>16</v>
      </c>
      <c r="AD1080">
        <v>1</v>
      </c>
      <c r="AE1080">
        <v>2</v>
      </c>
      <c r="AF1080">
        <v>11</v>
      </c>
      <c r="AG1080">
        <v>12</v>
      </c>
      <c r="AH1080">
        <v>3</v>
      </c>
      <c r="AI1080">
        <v>10</v>
      </c>
      <c r="AJ1080">
        <v>6</v>
      </c>
      <c r="AK1080">
        <v>8</v>
      </c>
      <c r="AL1080">
        <v>20</v>
      </c>
      <c r="AM1080">
        <v>15</v>
      </c>
      <c r="AN1080">
        <v>13</v>
      </c>
      <c r="AO1080">
        <v>17</v>
      </c>
      <c r="AT1080">
        <f t="shared" si="54"/>
        <v>987</v>
      </c>
    </row>
    <row r="1081" spans="21:46" x14ac:dyDescent="0.25">
      <c r="U1081">
        <v>989</v>
      </c>
      <c r="V1081">
        <v>8</v>
      </c>
      <c r="W1081">
        <v>4</v>
      </c>
      <c r="X1081">
        <v>15</v>
      </c>
      <c r="Y1081">
        <v>20</v>
      </c>
      <c r="Z1081">
        <v>6</v>
      </c>
      <c r="AA1081">
        <v>11</v>
      </c>
      <c r="AB1081">
        <v>14</v>
      </c>
      <c r="AC1081">
        <v>19</v>
      </c>
      <c r="AD1081">
        <v>1</v>
      </c>
      <c r="AE1081">
        <v>2</v>
      </c>
      <c r="AF1081">
        <v>13</v>
      </c>
      <c r="AG1081">
        <v>12</v>
      </c>
      <c r="AH1081">
        <v>5</v>
      </c>
      <c r="AI1081">
        <v>10</v>
      </c>
      <c r="AJ1081">
        <v>3</v>
      </c>
      <c r="AK1081">
        <v>7</v>
      </c>
      <c r="AL1081">
        <v>18</v>
      </c>
      <c r="AM1081">
        <v>16</v>
      </c>
      <c r="AN1081">
        <v>9</v>
      </c>
      <c r="AO1081">
        <v>17</v>
      </c>
      <c r="AT1081">
        <f t="shared" si="54"/>
        <v>988</v>
      </c>
    </row>
    <row r="1082" spans="21:46" x14ac:dyDescent="0.25">
      <c r="U1082">
        <v>990</v>
      </c>
      <c r="V1082">
        <v>6</v>
      </c>
      <c r="W1082">
        <v>7</v>
      </c>
      <c r="X1082">
        <v>16</v>
      </c>
      <c r="Y1082">
        <v>20</v>
      </c>
      <c r="Z1082">
        <v>3</v>
      </c>
      <c r="AA1082">
        <v>11</v>
      </c>
      <c r="AB1082">
        <v>14</v>
      </c>
      <c r="AC1082">
        <v>17</v>
      </c>
      <c r="AD1082">
        <v>1</v>
      </c>
      <c r="AE1082">
        <v>2</v>
      </c>
      <c r="AF1082">
        <v>13</v>
      </c>
      <c r="AG1082">
        <v>10</v>
      </c>
      <c r="AH1082">
        <v>4</v>
      </c>
      <c r="AI1082">
        <v>12</v>
      </c>
      <c r="AJ1082">
        <v>5</v>
      </c>
      <c r="AK1082">
        <v>9</v>
      </c>
      <c r="AL1082">
        <v>19</v>
      </c>
      <c r="AM1082">
        <v>15</v>
      </c>
      <c r="AN1082">
        <v>8</v>
      </c>
      <c r="AO1082">
        <v>18</v>
      </c>
      <c r="AT1082">
        <f t="shared" si="54"/>
        <v>989</v>
      </c>
    </row>
    <row r="1083" spans="21:46" x14ac:dyDescent="0.25">
      <c r="U1083">
        <v>991</v>
      </c>
      <c r="V1083">
        <v>5</v>
      </c>
      <c r="W1083">
        <v>4</v>
      </c>
      <c r="X1083">
        <v>17</v>
      </c>
      <c r="Y1083">
        <v>19</v>
      </c>
      <c r="Z1083">
        <v>8</v>
      </c>
      <c r="AA1083">
        <v>14</v>
      </c>
      <c r="AB1083">
        <v>15</v>
      </c>
      <c r="AC1083">
        <v>18</v>
      </c>
      <c r="AD1083">
        <v>1</v>
      </c>
      <c r="AE1083">
        <v>2</v>
      </c>
      <c r="AF1083">
        <v>11</v>
      </c>
      <c r="AG1083">
        <v>10</v>
      </c>
      <c r="AH1083">
        <v>3</v>
      </c>
      <c r="AI1083">
        <v>12</v>
      </c>
      <c r="AJ1083">
        <v>6</v>
      </c>
      <c r="AK1083">
        <v>9</v>
      </c>
      <c r="AL1083">
        <v>20</v>
      </c>
      <c r="AM1083">
        <v>16</v>
      </c>
      <c r="AN1083">
        <v>7</v>
      </c>
      <c r="AO1083">
        <v>13</v>
      </c>
      <c r="AT1083">
        <f t="shared" si="54"/>
        <v>990</v>
      </c>
    </row>
    <row r="1084" spans="21:46" x14ac:dyDescent="0.25">
      <c r="U1084">
        <v>992</v>
      </c>
      <c r="V1084">
        <v>6</v>
      </c>
      <c r="W1084">
        <v>5</v>
      </c>
      <c r="X1084">
        <v>18</v>
      </c>
      <c r="Y1084">
        <v>20</v>
      </c>
      <c r="Z1084">
        <v>3</v>
      </c>
      <c r="AA1084">
        <v>14</v>
      </c>
      <c r="AB1084">
        <v>13</v>
      </c>
      <c r="AC1084">
        <v>15</v>
      </c>
      <c r="AD1084">
        <v>1</v>
      </c>
      <c r="AE1084">
        <v>2</v>
      </c>
      <c r="AF1084">
        <v>11</v>
      </c>
      <c r="AG1084">
        <v>10</v>
      </c>
      <c r="AH1084">
        <v>4</v>
      </c>
      <c r="AI1084">
        <v>12</v>
      </c>
      <c r="AJ1084">
        <v>7</v>
      </c>
      <c r="AK1084">
        <v>8</v>
      </c>
      <c r="AL1084">
        <v>19</v>
      </c>
      <c r="AM1084">
        <v>16</v>
      </c>
      <c r="AN1084">
        <v>9</v>
      </c>
      <c r="AO1084">
        <v>17</v>
      </c>
      <c r="AT1084">
        <f t="shared" si="54"/>
        <v>991</v>
      </c>
    </row>
    <row r="1085" spans="21:46" x14ac:dyDescent="0.25">
      <c r="U1085">
        <v>993</v>
      </c>
      <c r="V1085">
        <v>7</v>
      </c>
      <c r="W1085">
        <v>3</v>
      </c>
      <c r="X1085">
        <v>14</v>
      </c>
      <c r="Y1085">
        <v>18</v>
      </c>
      <c r="Z1085">
        <v>4</v>
      </c>
      <c r="AA1085">
        <v>12</v>
      </c>
      <c r="AB1085">
        <v>15</v>
      </c>
      <c r="AC1085">
        <v>19</v>
      </c>
      <c r="AD1085">
        <v>1</v>
      </c>
      <c r="AE1085">
        <v>2</v>
      </c>
      <c r="AF1085">
        <v>11</v>
      </c>
      <c r="AG1085">
        <v>8</v>
      </c>
      <c r="AH1085">
        <v>6</v>
      </c>
      <c r="AI1085">
        <v>13</v>
      </c>
      <c r="AJ1085">
        <v>10</v>
      </c>
      <c r="AK1085">
        <v>5</v>
      </c>
      <c r="AL1085">
        <v>20</v>
      </c>
      <c r="AM1085">
        <v>16</v>
      </c>
      <c r="AN1085">
        <v>9</v>
      </c>
      <c r="AO1085">
        <v>17</v>
      </c>
      <c r="AT1085">
        <f t="shared" si="54"/>
        <v>992</v>
      </c>
    </row>
    <row r="1086" spans="21:46" x14ac:dyDescent="0.25">
      <c r="U1086">
        <v>994</v>
      </c>
      <c r="V1086">
        <v>8</v>
      </c>
      <c r="W1086">
        <v>3</v>
      </c>
      <c r="X1086">
        <v>16</v>
      </c>
      <c r="Y1086">
        <v>19</v>
      </c>
      <c r="Z1086">
        <v>5</v>
      </c>
      <c r="AA1086">
        <v>11</v>
      </c>
      <c r="AB1086">
        <v>14</v>
      </c>
      <c r="AC1086">
        <v>18</v>
      </c>
      <c r="AD1086">
        <v>1</v>
      </c>
      <c r="AE1086">
        <v>2</v>
      </c>
      <c r="AF1086">
        <v>10</v>
      </c>
      <c r="AG1086">
        <v>13</v>
      </c>
      <c r="AH1086">
        <v>6</v>
      </c>
      <c r="AI1086">
        <v>9</v>
      </c>
      <c r="AJ1086">
        <v>4</v>
      </c>
      <c r="AK1086">
        <v>7</v>
      </c>
      <c r="AL1086">
        <v>20</v>
      </c>
      <c r="AM1086">
        <v>15</v>
      </c>
      <c r="AN1086">
        <v>12</v>
      </c>
      <c r="AO1086">
        <v>17</v>
      </c>
      <c r="AT1086">
        <f t="shared" si="54"/>
        <v>993</v>
      </c>
    </row>
    <row r="1087" spans="21:46" x14ac:dyDescent="0.25">
      <c r="U1087">
        <v>995</v>
      </c>
      <c r="V1087">
        <v>7</v>
      </c>
      <c r="W1087">
        <v>6</v>
      </c>
      <c r="X1087">
        <v>16</v>
      </c>
      <c r="Y1087">
        <v>19</v>
      </c>
      <c r="Z1087">
        <v>4</v>
      </c>
      <c r="AA1087">
        <v>9</v>
      </c>
      <c r="AB1087">
        <v>13</v>
      </c>
      <c r="AC1087">
        <v>14</v>
      </c>
      <c r="AD1087">
        <v>1</v>
      </c>
      <c r="AE1087">
        <v>2</v>
      </c>
      <c r="AF1087">
        <v>12</v>
      </c>
      <c r="AG1087">
        <v>10</v>
      </c>
      <c r="AH1087">
        <v>3</v>
      </c>
      <c r="AI1087">
        <v>11</v>
      </c>
      <c r="AJ1087">
        <v>5</v>
      </c>
      <c r="AK1087">
        <v>8</v>
      </c>
      <c r="AL1087">
        <v>20</v>
      </c>
      <c r="AM1087">
        <v>18</v>
      </c>
      <c r="AN1087">
        <v>15</v>
      </c>
      <c r="AO1087">
        <v>17</v>
      </c>
      <c r="AT1087">
        <f t="shared" si="54"/>
        <v>994</v>
      </c>
    </row>
    <row r="1088" spans="21:46" x14ac:dyDescent="0.25">
      <c r="U1088">
        <v>996</v>
      </c>
      <c r="V1088">
        <v>6</v>
      </c>
      <c r="W1088">
        <v>4</v>
      </c>
      <c r="X1088">
        <v>16</v>
      </c>
      <c r="Y1088">
        <v>19</v>
      </c>
      <c r="Z1088">
        <v>7</v>
      </c>
      <c r="AA1088">
        <v>14</v>
      </c>
      <c r="AB1088">
        <v>13</v>
      </c>
      <c r="AC1088">
        <v>17</v>
      </c>
      <c r="AD1088">
        <v>1</v>
      </c>
      <c r="AE1088">
        <v>2</v>
      </c>
      <c r="AF1088">
        <v>11</v>
      </c>
      <c r="AG1088">
        <v>12</v>
      </c>
      <c r="AH1088">
        <v>3</v>
      </c>
      <c r="AI1088">
        <v>10</v>
      </c>
      <c r="AJ1088">
        <v>5</v>
      </c>
      <c r="AK1088">
        <v>8</v>
      </c>
      <c r="AL1088">
        <v>20</v>
      </c>
      <c r="AM1088">
        <v>15</v>
      </c>
      <c r="AN1088">
        <v>9</v>
      </c>
      <c r="AO1088">
        <v>18</v>
      </c>
      <c r="AT1088">
        <f t="shared" si="54"/>
        <v>995</v>
      </c>
    </row>
    <row r="1089" spans="21:46" x14ac:dyDescent="0.25">
      <c r="U1089">
        <v>997</v>
      </c>
      <c r="V1089">
        <v>7</v>
      </c>
      <c r="W1089">
        <v>5</v>
      </c>
      <c r="X1089">
        <v>19</v>
      </c>
      <c r="Y1089">
        <v>18</v>
      </c>
      <c r="Z1089">
        <v>3</v>
      </c>
      <c r="AA1089">
        <v>13</v>
      </c>
      <c r="AB1089">
        <v>15</v>
      </c>
      <c r="AC1089">
        <v>16</v>
      </c>
      <c r="AD1089">
        <v>1</v>
      </c>
      <c r="AE1089">
        <v>2</v>
      </c>
      <c r="AF1089">
        <v>11</v>
      </c>
      <c r="AG1089">
        <v>9</v>
      </c>
      <c r="AH1089">
        <v>4</v>
      </c>
      <c r="AI1089">
        <v>12</v>
      </c>
      <c r="AJ1089">
        <v>6</v>
      </c>
      <c r="AK1089">
        <v>8</v>
      </c>
      <c r="AL1089">
        <v>17</v>
      </c>
      <c r="AM1089">
        <v>14</v>
      </c>
      <c r="AN1089">
        <v>10</v>
      </c>
      <c r="AO1089">
        <v>20</v>
      </c>
      <c r="AT1089">
        <f t="shared" si="54"/>
        <v>996</v>
      </c>
    </row>
    <row r="1090" spans="21:46" x14ac:dyDescent="0.25">
      <c r="U1090">
        <v>998</v>
      </c>
      <c r="V1090">
        <v>3</v>
      </c>
      <c r="W1090">
        <v>4</v>
      </c>
      <c r="X1090">
        <v>18</v>
      </c>
      <c r="Y1090">
        <v>19</v>
      </c>
      <c r="Z1090">
        <v>6</v>
      </c>
      <c r="AA1090">
        <v>9</v>
      </c>
      <c r="AB1090">
        <v>15</v>
      </c>
      <c r="AC1090">
        <v>16</v>
      </c>
      <c r="AD1090">
        <v>1</v>
      </c>
      <c r="AE1090">
        <v>2</v>
      </c>
      <c r="AF1090">
        <v>10</v>
      </c>
      <c r="AG1090">
        <v>12</v>
      </c>
      <c r="AH1090">
        <v>5</v>
      </c>
      <c r="AI1090">
        <v>14</v>
      </c>
      <c r="AJ1090">
        <v>8</v>
      </c>
      <c r="AK1090">
        <v>7</v>
      </c>
      <c r="AL1090">
        <v>20</v>
      </c>
      <c r="AM1090">
        <v>11</v>
      </c>
      <c r="AN1090">
        <v>13</v>
      </c>
      <c r="AO1090">
        <v>17</v>
      </c>
      <c r="AT1090">
        <f t="shared" si="54"/>
        <v>997</v>
      </c>
    </row>
    <row r="1091" spans="21:46" x14ac:dyDescent="0.25">
      <c r="U1091">
        <v>999</v>
      </c>
      <c r="V1091">
        <v>9</v>
      </c>
      <c r="W1091">
        <v>3</v>
      </c>
      <c r="X1091">
        <v>17</v>
      </c>
      <c r="Y1091">
        <v>20</v>
      </c>
      <c r="Z1091">
        <v>5</v>
      </c>
      <c r="AA1091">
        <v>13</v>
      </c>
      <c r="AB1091">
        <v>16</v>
      </c>
      <c r="AC1091">
        <v>15</v>
      </c>
      <c r="AD1091">
        <v>1</v>
      </c>
      <c r="AE1091">
        <v>2</v>
      </c>
      <c r="AF1091">
        <v>14</v>
      </c>
      <c r="AG1091">
        <v>12</v>
      </c>
      <c r="AH1091">
        <v>4</v>
      </c>
      <c r="AI1091">
        <v>7</v>
      </c>
      <c r="AJ1091">
        <v>8</v>
      </c>
      <c r="AK1091">
        <v>6</v>
      </c>
      <c r="AL1091">
        <v>19</v>
      </c>
      <c r="AM1091">
        <v>10</v>
      </c>
      <c r="AN1091">
        <v>11</v>
      </c>
      <c r="AO1091">
        <v>18</v>
      </c>
      <c r="AT1091">
        <f t="shared" si="54"/>
        <v>998</v>
      </c>
    </row>
    <row r="1092" spans="21:46" x14ac:dyDescent="0.25">
      <c r="U1092">
        <v>1000</v>
      </c>
      <c r="V1092">
        <v>8</v>
      </c>
      <c r="W1092">
        <v>3</v>
      </c>
      <c r="X1092">
        <v>16</v>
      </c>
      <c r="Y1092">
        <v>20</v>
      </c>
      <c r="Z1092">
        <v>6</v>
      </c>
      <c r="AA1092">
        <v>15</v>
      </c>
      <c r="AB1092">
        <v>12</v>
      </c>
      <c r="AC1092">
        <v>17</v>
      </c>
      <c r="AD1092">
        <v>1</v>
      </c>
      <c r="AE1092">
        <v>2</v>
      </c>
      <c r="AF1092">
        <v>9</v>
      </c>
      <c r="AG1092">
        <v>10</v>
      </c>
      <c r="AH1092">
        <v>4</v>
      </c>
      <c r="AI1092">
        <v>14</v>
      </c>
      <c r="AJ1092">
        <v>5</v>
      </c>
      <c r="AK1092">
        <v>7</v>
      </c>
      <c r="AL1092">
        <v>18</v>
      </c>
      <c r="AM1092">
        <v>13</v>
      </c>
      <c r="AN1092">
        <v>11</v>
      </c>
      <c r="AO1092">
        <v>19</v>
      </c>
      <c r="AT1092">
        <f t="shared" si="54"/>
        <v>999</v>
      </c>
    </row>
    <row r="1093" spans="21:46" x14ac:dyDescent="0.25">
      <c r="AT1093">
        <f t="shared" si="54"/>
        <v>1000</v>
      </c>
    </row>
  </sheetData>
  <sortState xmlns:xlrd2="http://schemas.microsoft.com/office/spreadsheetml/2017/richdata2" ref="AF26:AF45">
    <sortCondition ref="AF26:AF45"/>
  </sortState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39E-1AA5-4D45-A8F8-CEC3CB40223E}">
  <sheetPr codeName="Sheet2"/>
  <dimension ref="A1:T22"/>
  <sheetViews>
    <sheetView topLeftCell="A3" workbookViewId="0">
      <selection activeCell="H43" sqref="H43"/>
    </sheetView>
  </sheetViews>
  <sheetFormatPr defaultColWidth="12.42578125" defaultRowHeight="12" customHeight="1" x14ac:dyDescent="0.25"/>
  <cols>
    <col min="1" max="1" width="10.5703125" bestFit="1" customWidth="1"/>
    <col min="2" max="2" width="13.42578125" bestFit="1" customWidth="1"/>
    <col min="3" max="3" width="17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11.5703125" bestFit="1" customWidth="1"/>
    <col min="8" max="8" width="15.42578125" bestFit="1" customWidth="1"/>
    <col min="9" max="9" width="17.42578125" bestFit="1" customWidth="1"/>
    <col min="10" max="10" width="6" bestFit="1" customWidth="1"/>
    <col min="11" max="11" width="12.140625" bestFit="1" customWidth="1"/>
    <col min="12" max="12" width="5.7109375" bestFit="1" customWidth="1"/>
    <col min="13" max="14" width="7" bestFit="1" customWidth="1"/>
    <col min="15" max="15" width="9.85546875" bestFit="1" customWidth="1"/>
    <col min="16" max="16" width="8.5703125" bestFit="1" customWidth="1"/>
    <col min="22" max="22" width="17.85546875" bestFit="1" customWidth="1"/>
    <col min="23" max="23" width="17.5703125" bestFit="1" customWidth="1"/>
    <col min="24" max="24" width="16.140625" bestFit="1" customWidth="1"/>
    <col min="25" max="26" width="4" bestFit="1" customWidth="1"/>
    <col min="28" max="28" width="17.85546875" bestFit="1" customWidth="1"/>
    <col min="29" max="29" width="15.42578125" bestFit="1" customWidth="1"/>
    <col min="35" max="35" width="17.85546875" bestFit="1" customWidth="1"/>
    <col min="36" max="36" width="20" bestFit="1" customWidth="1"/>
    <col min="37" max="37" width="20.5703125" bestFit="1" customWidth="1"/>
    <col min="39" max="39" width="24.140625" bestFit="1" customWidth="1"/>
    <col min="42" max="43" width="20.5703125" bestFit="1" customWidth="1"/>
    <col min="44" max="44" width="23.5703125" bestFit="1" customWidth="1"/>
    <col min="45" max="45" width="13.42578125" customWidth="1"/>
    <col min="46" max="46" width="14.42578125" bestFit="1" customWidth="1"/>
    <col min="47" max="47" width="19.7109375" bestFit="1" customWidth="1"/>
    <col min="48" max="48" width="18.85546875" bestFit="1" customWidth="1"/>
    <col min="49" max="49" width="15.5703125" bestFit="1" customWidth="1"/>
    <col min="50" max="50" width="19.7109375" bestFit="1" customWidth="1"/>
  </cols>
  <sheetData>
    <row r="1" spans="1:20" ht="12" hidden="1" customHeight="1" x14ac:dyDescent="0.25">
      <c r="A1" s="39" t="s">
        <v>126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20" ht="15" hidden="1" x14ac:dyDescent="0.25">
      <c r="A2" t="s">
        <v>133</v>
      </c>
      <c r="B2" t="s">
        <v>134</v>
      </c>
      <c r="C2" t="s">
        <v>127</v>
      </c>
      <c r="D2" t="s">
        <v>4</v>
      </c>
      <c r="E2" t="s">
        <v>5</v>
      </c>
      <c r="F2" t="s">
        <v>6</v>
      </c>
      <c r="G2" t="s">
        <v>135</v>
      </c>
      <c r="H2" t="s">
        <v>128</v>
      </c>
      <c r="I2" t="s">
        <v>136</v>
      </c>
      <c r="J2" t="s">
        <v>10</v>
      </c>
      <c r="K2" t="s">
        <v>137</v>
      </c>
      <c r="L2" t="s">
        <v>12</v>
      </c>
      <c r="M2" t="s">
        <v>13</v>
      </c>
      <c r="N2" t="s">
        <v>14</v>
      </c>
      <c r="O2" t="s">
        <v>15</v>
      </c>
      <c r="P2" s="6" t="s">
        <v>20</v>
      </c>
    </row>
    <row r="3" spans="1:20" ht="15" x14ac:dyDescent="0.25">
      <c r="A3">
        <v>1</v>
      </c>
      <c r="B3" t="s">
        <v>370</v>
      </c>
      <c r="C3">
        <v>16</v>
      </c>
      <c r="D3">
        <v>13</v>
      </c>
      <c r="E3">
        <v>2</v>
      </c>
      <c r="F3">
        <v>1</v>
      </c>
      <c r="G3">
        <v>39</v>
      </c>
      <c r="H3">
        <v>7</v>
      </c>
      <c r="I3">
        <v>32</v>
      </c>
      <c r="J3">
        <v>41</v>
      </c>
      <c r="K3">
        <v>2.56</v>
      </c>
      <c r="L3">
        <v>33.200000000000003</v>
      </c>
      <c r="M3">
        <v>11.6</v>
      </c>
      <c r="N3">
        <v>21.6</v>
      </c>
      <c r="O3">
        <v>1.35</v>
      </c>
      <c r="P3" s="6"/>
      <c r="Q3" s="37"/>
      <c r="R3" s="37"/>
      <c r="S3" s="37"/>
      <c r="T3" s="37"/>
    </row>
    <row r="4" spans="1:20" ht="15" x14ac:dyDescent="0.25">
      <c r="A4">
        <v>2</v>
      </c>
      <c r="B4" t="s">
        <v>371</v>
      </c>
      <c r="C4">
        <v>16</v>
      </c>
      <c r="D4">
        <v>11</v>
      </c>
      <c r="E4">
        <v>4</v>
      </c>
      <c r="F4">
        <v>1</v>
      </c>
      <c r="G4">
        <v>24</v>
      </c>
      <c r="H4">
        <v>10</v>
      </c>
      <c r="I4">
        <v>14</v>
      </c>
      <c r="J4">
        <v>37</v>
      </c>
      <c r="K4">
        <v>2.31</v>
      </c>
      <c r="L4">
        <v>25.3</v>
      </c>
      <c r="M4">
        <v>11.4</v>
      </c>
      <c r="N4">
        <v>14</v>
      </c>
      <c r="O4">
        <v>0.87</v>
      </c>
      <c r="P4" s="6"/>
      <c r="Q4" s="37"/>
      <c r="R4" s="37"/>
      <c r="S4" s="37"/>
      <c r="T4" s="37"/>
    </row>
    <row r="5" spans="1:20" ht="15" x14ac:dyDescent="0.25">
      <c r="A5">
        <v>3</v>
      </c>
      <c r="B5" t="s">
        <v>374</v>
      </c>
      <c r="C5">
        <v>16</v>
      </c>
      <c r="D5">
        <v>10</v>
      </c>
      <c r="E5">
        <v>2</v>
      </c>
      <c r="F5">
        <v>4</v>
      </c>
      <c r="G5">
        <v>29</v>
      </c>
      <c r="H5">
        <v>18</v>
      </c>
      <c r="I5">
        <v>11</v>
      </c>
      <c r="J5">
        <v>32</v>
      </c>
      <c r="K5">
        <v>2</v>
      </c>
      <c r="L5">
        <v>23.2</v>
      </c>
      <c r="M5">
        <v>20.8</v>
      </c>
      <c r="N5">
        <v>2.4</v>
      </c>
      <c r="O5">
        <v>0.15</v>
      </c>
      <c r="P5" s="6"/>
      <c r="Q5" s="37"/>
      <c r="R5" s="37"/>
      <c r="S5" s="37"/>
      <c r="T5" s="37"/>
    </row>
    <row r="6" spans="1:20" ht="15" x14ac:dyDescent="0.25">
      <c r="A6">
        <v>4</v>
      </c>
      <c r="B6" t="s">
        <v>363</v>
      </c>
      <c r="C6">
        <v>16</v>
      </c>
      <c r="D6">
        <v>7</v>
      </c>
      <c r="E6">
        <v>7</v>
      </c>
      <c r="F6">
        <v>2</v>
      </c>
      <c r="G6">
        <v>20</v>
      </c>
      <c r="H6">
        <v>12</v>
      </c>
      <c r="I6">
        <v>8</v>
      </c>
      <c r="J6">
        <v>28</v>
      </c>
      <c r="K6">
        <v>1.75</v>
      </c>
      <c r="L6">
        <v>19.399999999999999</v>
      </c>
      <c r="M6">
        <v>14.4</v>
      </c>
      <c r="N6">
        <v>5</v>
      </c>
      <c r="O6">
        <v>0.31</v>
      </c>
      <c r="P6" s="6"/>
      <c r="Q6" s="37"/>
      <c r="R6" s="37"/>
      <c r="S6" s="37"/>
      <c r="T6" s="37"/>
    </row>
    <row r="7" spans="1:20" ht="15" x14ac:dyDescent="0.25">
      <c r="A7">
        <v>5</v>
      </c>
      <c r="B7" t="s">
        <v>376</v>
      </c>
      <c r="C7">
        <v>16</v>
      </c>
      <c r="D7">
        <v>8</v>
      </c>
      <c r="E7">
        <v>3</v>
      </c>
      <c r="F7">
        <v>5</v>
      </c>
      <c r="G7">
        <v>28</v>
      </c>
      <c r="H7">
        <v>19</v>
      </c>
      <c r="I7">
        <v>9</v>
      </c>
      <c r="J7">
        <v>27</v>
      </c>
      <c r="K7">
        <v>1.69</v>
      </c>
      <c r="L7">
        <v>28.6</v>
      </c>
      <c r="M7">
        <v>16.100000000000001</v>
      </c>
      <c r="N7">
        <v>12.6</v>
      </c>
      <c r="O7">
        <v>0.79</v>
      </c>
      <c r="P7" s="6"/>
      <c r="Q7" s="38"/>
      <c r="R7" s="38"/>
      <c r="S7" s="38"/>
      <c r="T7" s="38"/>
    </row>
    <row r="8" spans="1:20" ht="15" x14ac:dyDescent="0.25">
      <c r="A8">
        <v>6</v>
      </c>
      <c r="B8" t="s">
        <v>366</v>
      </c>
      <c r="C8">
        <v>16</v>
      </c>
      <c r="D8">
        <v>8</v>
      </c>
      <c r="E8">
        <v>3</v>
      </c>
      <c r="F8">
        <v>5</v>
      </c>
      <c r="G8">
        <v>25</v>
      </c>
      <c r="H8">
        <v>18</v>
      </c>
      <c r="I8">
        <v>7</v>
      </c>
      <c r="J8">
        <v>27</v>
      </c>
      <c r="K8">
        <v>1.69</v>
      </c>
      <c r="L8">
        <v>18.899999999999999</v>
      </c>
      <c r="M8">
        <v>22</v>
      </c>
      <c r="N8">
        <v>-3</v>
      </c>
      <c r="O8">
        <v>-0.19</v>
      </c>
      <c r="P8" s="6"/>
    </row>
    <row r="9" spans="1:20" ht="15" x14ac:dyDescent="0.25">
      <c r="A9">
        <v>7</v>
      </c>
      <c r="B9" t="s">
        <v>377</v>
      </c>
      <c r="C9">
        <v>16</v>
      </c>
      <c r="D9">
        <v>7</v>
      </c>
      <c r="E9">
        <v>4</v>
      </c>
      <c r="F9">
        <v>5</v>
      </c>
      <c r="G9">
        <v>28</v>
      </c>
      <c r="H9">
        <v>19</v>
      </c>
      <c r="I9">
        <v>9</v>
      </c>
      <c r="J9">
        <v>25</v>
      </c>
      <c r="K9">
        <v>1.56</v>
      </c>
      <c r="L9">
        <v>21.6</v>
      </c>
      <c r="M9">
        <v>14.5</v>
      </c>
      <c r="N9">
        <v>7.1</v>
      </c>
      <c r="O9">
        <v>0.44</v>
      </c>
      <c r="P9" s="6"/>
    </row>
    <row r="10" spans="1:20" ht="15" x14ac:dyDescent="0.25">
      <c r="A10">
        <v>8</v>
      </c>
      <c r="B10" t="s">
        <v>362</v>
      </c>
      <c r="C10">
        <v>15</v>
      </c>
      <c r="D10">
        <v>7</v>
      </c>
      <c r="E10">
        <v>2</v>
      </c>
      <c r="F10">
        <v>6</v>
      </c>
      <c r="G10">
        <v>24</v>
      </c>
      <c r="H10">
        <v>18</v>
      </c>
      <c r="I10">
        <v>6</v>
      </c>
      <c r="J10">
        <v>23</v>
      </c>
      <c r="K10">
        <v>1.53</v>
      </c>
      <c r="L10">
        <v>19.5</v>
      </c>
      <c r="M10">
        <v>14.9</v>
      </c>
      <c r="N10">
        <v>4.5999999999999996</v>
      </c>
      <c r="O10">
        <v>0.31</v>
      </c>
      <c r="P10" s="6"/>
    </row>
    <row r="11" spans="1:20" ht="15" x14ac:dyDescent="0.25">
      <c r="A11">
        <v>9</v>
      </c>
      <c r="B11" t="s">
        <v>380</v>
      </c>
      <c r="C11">
        <v>16</v>
      </c>
      <c r="D11">
        <v>6</v>
      </c>
      <c r="E11">
        <v>5</v>
      </c>
      <c r="F11">
        <v>5</v>
      </c>
      <c r="G11">
        <v>14</v>
      </c>
      <c r="H11">
        <v>16</v>
      </c>
      <c r="I11">
        <v>-2</v>
      </c>
      <c r="J11">
        <v>23</v>
      </c>
      <c r="K11">
        <v>1.44</v>
      </c>
      <c r="L11">
        <v>16.100000000000001</v>
      </c>
      <c r="M11">
        <v>16.2</v>
      </c>
      <c r="N11">
        <v>-0.1</v>
      </c>
      <c r="O11">
        <v>-0.01</v>
      </c>
      <c r="P11" s="6"/>
    </row>
    <row r="12" spans="1:20" ht="15" x14ac:dyDescent="0.25">
      <c r="A12">
        <v>10</v>
      </c>
      <c r="B12" t="s">
        <v>375</v>
      </c>
      <c r="C12">
        <v>16</v>
      </c>
      <c r="D12">
        <v>5</v>
      </c>
      <c r="E12">
        <v>6</v>
      </c>
      <c r="F12">
        <v>5</v>
      </c>
      <c r="G12">
        <v>16</v>
      </c>
      <c r="H12">
        <v>17</v>
      </c>
      <c r="I12">
        <v>-1</v>
      </c>
      <c r="J12">
        <v>21</v>
      </c>
      <c r="K12">
        <v>1.31</v>
      </c>
      <c r="L12">
        <v>17.8</v>
      </c>
      <c r="M12">
        <v>21.7</v>
      </c>
      <c r="N12">
        <v>-3.9</v>
      </c>
      <c r="O12">
        <v>-0.25</v>
      </c>
      <c r="P12" s="6"/>
    </row>
    <row r="13" spans="1:20" ht="15" x14ac:dyDescent="0.25">
      <c r="A13">
        <v>11</v>
      </c>
      <c r="B13" t="s">
        <v>372</v>
      </c>
      <c r="C13">
        <v>16</v>
      </c>
      <c r="D13">
        <v>6</v>
      </c>
      <c r="E13">
        <v>3</v>
      </c>
      <c r="F13">
        <v>7</v>
      </c>
      <c r="G13">
        <v>16</v>
      </c>
      <c r="H13">
        <v>18</v>
      </c>
      <c r="I13">
        <v>-2</v>
      </c>
      <c r="J13">
        <v>21</v>
      </c>
      <c r="K13">
        <v>1.31</v>
      </c>
      <c r="L13">
        <v>19.8</v>
      </c>
      <c r="M13">
        <v>17</v>
      </c>
      <c r="N13">
        <v>2.7</v>
      </c>
      <c r="O13">
        <v>0.17</v>
      </c>
      <c r="P13" s="6"/>
    </row>
    <row r="14" spans="1:20" ht="15" x14ac:dyDescent="0.25">
      <c r="A14">
        <v>12</v>
      </c>
      <c r="B14" t="s">
        <v>373</v>
      </c>
      <c r="C14">
        <v>16</v>
      </c>
      <c r="D14">
        <v>4</v>
      </c>
      <c r="E14">
        <v>8</v>
      </c>
      <c r="F14">
        <v>4</v>
      </c>
      <c r="G14">
        <v>19</v>
      </c>
      <c r="H14">
        <v>21</v>
      </c>
      <c r="I14">
        <v>-2</v>
      </c>
      <c r="J14">
        <v>20</v>
      </c>
      <c r="K14">
        <v>1.25</v>
      </c>
      <c r="L14">
        <v>14.9</v>
      </c>
      <c r="M14">
        <v>23.8</v>
      </c>
      <c r="N14">
        <v>-9</v>
      </c>
      <c r="O14">
        <v>-0.56000000000000005</v>
      </c>
      <c r="P14" s="6"/>
    </row>
    <row r="15" spans="1:20" ht="15" x14ac:dyDescent="0.25">
      <c r="A15">
        <v>13</v>
      </c>
      <c r="B15" t="s">
        <v>367</v>
      </c>
      <c r="C15">
        <v>16</v>
      </c>
      <c r="D15">
        <v>5</v>
      </c>
      <c r="E15">
        <v>4</v>
      </c>
      <c r="F15">
        <v>7</v>
      </c>
      <c r="G15">
        <v>21</v>
      </c>
      <c r="H15">
        <v>26</v>
      </c>
      <c r="I15">
        <v>-5</v>
      </c>
      <c r="J15">
        <v>19</v>
      </c>
      <c r="K15">
        <v>1.19</v>
      </c>
      <c r="L15">
        <v>18.600000000000001</v>
      </c>
      <c r="M15">
        <v>23.7</v>
      </c>
      <c r="N15">
        <v>-5</v>
      </c>
      <c r="O15">
        <v>-0.32</v>
      </c>
      <c r="P15" s="6"/>
    </row>
    <row r="16" spans="1:20" ht="15" x14ac:dyDescent="0.25">
      <c r="A16">
        <v>14</v>
      </c>
      <c r="B16" t="s">
        <v>368</v>
      </c>
      <c r="C16">
        <v>16</v>
      </c>
      <c r="D16">
        <v>4</v>
      </c>
      <c r="E16">
        <v>4</v>
      </c>
      <c r="F16">
        <v>8</v>
      </c>
      <c r="G16">
        <v>16</v>
      </c>
      <c r="H16">
        <v>21</v>
      </c>
      <c r="I16">
        <v>-5</v>
      </c>
      <c r="J16">
        <v>16</v>
      </c>
      <c r="K16">
        <v>1</v>
      </c>
      <c r="L16">
        <v>13.5</v>
      </c>
      <c r="M16">
        <v>14.5</v>
      </c>
      <c r="N16">
        <v>-1</v>
      </c>
      <c r="O16">
        <v>-0.06</v>
      </c>
      <c r="P16" s="6"/>
    </row>
    <row r="17" spans="1:20" ht="15" x14ac:dyDescent="0.25">
      <c r="A17">
        <v>15</v>
      </c>
      <c r="B17" t="s">
        <v>379</v>
      </c>
      <c r="C17">
        <v>16</v>
      </c>
      <c r="D17">
        <v>4</v>
      </c>
      <c r="E17">
        <v>4</v>
      </c>
      <c r="F17">
        <v>8</v>
      </c>
      <c r="G17">
        <v>24</v>
      </c>
      <c r="H17">
        <v>30</v>
      </c>
      <c r="I17">
        <v>-6</v>
      </c>
      <c r="J17">
        <v>16</v>
      </c>
      <c r="K17">
        <v>1</v>
      </c>
      <c r="L17">
        <v>20.8</v>
      </c>
      <c r="M17">
        <v>26.7</v>
      </c>
      <c r="N17">
        <v>-5.9</v>
      </c>
      <c r="O17">
        <v>-0.37</v>
      </c>
      <c r="P17" s="6"/>
    </row>
    <row r="18" spans="1:20" ht="15" x14ac:dyDescent="0.25">
      <c r="A18">
        <v>16</v>
      </c>
      <c r="B18" t="s">
        <v>364</v>
      </c>
      <c r="C18">
        <v>16</v>
      </c>
      <c r="D18">
        <v>3</v>
      </c>
      <c r="E18">
        <v>4</v>
      </c>
      <c r="F18">
        <v>9</v>
      </c>
      <c r="G18">
        <v>16</v>
      </c>
      <c r="H18">
        <v>29</v>
      </c>
      <c r="I18">
        <v>-13</v>
      </c>
      <c r="J18">
        <v>13</v>
      </c>
      <c r="K18">
        <v>0.81</v>
      </c>
      <c r="L18">
        <v>18</v>
      </c>
      <c r="M18">
        <v>24.1</v>
      </c>
      <c r="N18">
        <v>-6.1</v>
      </c>
      <c r="O18">
        <v>-0.38</v>
      </c>
      <c r="P18" s="6"/>
    </row>
    <row r="19" spans="1:20" ht="15" x14ac:dyDescent="0.25">
      <c r="A19">
        <v>17</v>
      </c>
      <c r="B19" t="s">
        <v>381</v>
      </c>
      <c r="C19">
        <v>16</v>
      </c>
      <c r="D19">
        <v>1</v>
      </c>
      <c r="E19">
        <v>10</v>
      </c>
      <c r="F19">
        <v>5</v>
      </c>
      <c r="G19">
        <v>14</v>
      </c>
      <c r="H19">
        <v>27</v>
      </c>
      <c r="I19">
        <v>-13</v>
      </c>
      <c r="J19">
        <v>13</v>
      </c>
      <c r="K19">
        <v>0.81</v>
      </c>
      <c r="L19">
        <v>19.2</v>
      </c>
      <c r="M19">
        <v>23.6</v>
      </c>
      <c r="N19">
        <v>-4.5</v>
      </c>
      <c r="O19">
        <v>-0.28000000000000003</v>
      </c>
      <c r="P19" s="6"/>
    </row>
    <row r="20" spans="1:20" ht="15" x14ac:dyDescent="0.25">
      <c r="A20">
        <v>18</v>
      </c>
      <c r="B20" t="s">
        <v>365</v>
      </c>
      <c r="C20">
        <v>16</v>
      </c>
      <c r="D20">
        <v>3</v>
      </c>
      <c r="E20">
        <v>3</v>
      </c>
      <c r="F20">
        <v>10</v>
      </c>
      <c r="G20">
        <v>10</v>
      </c>
      <c r="H20">
        <v>28</v>
      </c>
      <c r="I20">
        <v>-18</v>
      </c>
      <c r="J20">
        <v>12</v>
      </c>
      <c r="K20">
        <v>0.75</v>
      </c>
      <c r="L20">
        <v>15.7</v>
      </c>
      <c r="M20">
        <v>22.4</v>
      </c>
      <c r="N20">
        <v>-6.8</v>
      </c>
      <c r="O20">
        <v>-0.42</v>
      </c>
      <c r="P20" s="6"/>
      <c r="Q20" s="37"/>
      <c r="R20" s="37"/>
      <c r="S20" s="37"/>
      <c r="T20" s="37"/>
    </row>
    <row r="21" spans="1:20" ht="15" x14ac:dyDescent="0.25">
      <c r="A21">
        <v>19</v>
      </c>
      <c r="B21" t="s">
        <v>369</v>
      </c>
      <c r="C21">
        <v>16</v>
      </c>
      <c r="D21">
        <v>2</v>
      </c>
      <c r="E21">
        <v>5</v>
      </c>
      <c r="F21">
        <v>9</v>
      </c>
      <c r="G21">
        <v>13</v>
      </c>
      <c r="H21">
        <v>23</v>
      </c>
      <c r="I21">
        <v>-10</v>
      </c>
      <c r="J21">
        <v>11</v>
      </c>
      <c r="K21">
        <v>0.69</v>
      </c>
      <c r="L21">
        <v>13.8</v>
      </c>
      <c r="M21">
        <v>21.6</v>
      </c>
      <c r="N21">
        <v>-7.8</v>
      </c>
      <c r="O21">
        <v>-0.49</v>
      </c>
      <c r="P21" s="6"/>
      <c r="Q21" s="37"/>
      <c r="R21" s="37"/>
      <c r="S21" s="37"/>
      <c r="T21" s="37"/>
    </row>
    <row r="22" spans="1:20" ht="15" x14ac:dyDescent="0.25">
      <c r="A22">
        <v>20</v>
      </c>
      <c r="B22" t="s">
        <v>378</v>
      </c>
      <c r="C22">
        <v>15</v>
      </c>
      <c r="D22" s="7">
        <v>1</v>
      </c>
      <c r="E22" s="7">
        <v>5</v>
      </c>
      <c r="F22" s="7">
        <v>9</v>
      </c>
      <c r="G22">
        <v>11</v>
      </c>
      <c r="H22">
        <v>30</v>
      </c>
      <c r="I22">
        <v>-19</v>
      </c>
      <c r="J22" s="7">
        <v>8</v>
      </c>
      <c r="K22">
        <v>0.53</v>
      </c>
      <c r="L22" s="7">
        <v>11.7</v>
      </c>
      <c r="M22" s="7">
        <v>28.3</v>
      </c>
      <c r="N22" s="7">
        <v>-16.7</v>
      </c>
      <c r="O22" s="7">
        <v>-1.1100000000000001</v>
      </c>
      <c r="P22" s="8"/>
      <c r="Q22" s="37"/>
      <c r="R22" s="37"/>
      <c r="S22" s="37"/>
      <c r="T22" s="37"/>
    </row>
  </sheetData>
  <sortState xmlns:xlrd2="http://schemas.microsoft.com/office/spreadsheetml/2017/richdata2" ref="V3:V22">
    <sortCondition ref="V3:V22"/>
  </sortState>
  <mergeCells count="4">
    <mergeCell ref="Q3:T6"/>
    <mergeCell ref="Q7:T7"/>
    <mergeCell ref="Q20:T22"/>
    <mergeCell ref="A1:P1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3360-891C-4D0D-BC94-C360E7BD8ED4}">
  <sheetPr codeName="Sheet10"/>
  <dimension ref="A1:T22"/>
  <sheetViews>
    <sheetView workbookViewId="0">
      <selection activeCell="G24" sqref="G24"/>
    </sheetView>
  </sheetViews>
  <sheetFormatPr defaultColWidth="16.85546875" defaultRowHeight="27" customHeight="1" x14ac:dyDescent="0.25"/>
  <sheetData>
    <row r="1" spans="1:20" ht="27" customHeight="1" x14ac:dyDescent="0.25">
      <c r="A1" s="41" t="s">
        <v>126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20" ht="27" customHeight="1" x14ac:dyDescent="0.25">
      <c r="A2" s="21" t="str">
        <f>Stats[[#Headers],[Position]]</f>
        <v>Position</v>
      </c>
      <c r="B2" s="21" t="str">
        <f>Stats[[#Headers],[Team]]</f>
        <v>Team</v>
      </c>
      <c r="C2" s="21" t="str">
        <f>Stats[[#Headers],[Matches Played]]</f>
        <v>Matches Played</v>
      </c>
      <c r="D2" s="21" t="str">
        <f>Stats[[#Headers],[W]]</f>
        <v>W</v>
      </c>
      <c r="E2" s="21" t="str">
        <f>Stats[[#Headers],[D]]</f>
        <v>D</v>
      </c>
      <c r="F2" s="21" t="str">
        <f>Stats[[#Headers],[L]]</f>
        <v>L</v>
      </c>
      <c r="G2" s="21" t="str">
        <f>Stats[[#Headers],[Goals For]]</f>
        <v>Goals For</v>
      </c>
      <c r="H2" s="21" t="str">
        <f>Stats[[#Headers],[Goals Against]]</f>
        <v>Goals Against</v>
      </c>
      <c r="I2" s="21" t="str">
        <f>Stats[[#Headers],[Goal Difference]]</f>
        <v>Goal Difference</v>
      </c>
      <c r="J2" s="21" t="str">
        <f>Stats[[#Headers],[Pts]]</f>
        <v>Pts</v>
      </c>
      <c r="K2" s="21" t="str">
        <f>Stats[[#Headers],[Pts/Game]]</f>
        <v>Pts/Game</v>
      </c>
      <c r="L2" s="21" t="str">
        <f>Stats[[#Headers],[xG]]</f>
        <v>xG</v>
      </c>
      <c r="M2" s="21" t="str">
        <f>Stats[[#Headers],[xGA]]</f>
        <v>xGA</v>
      </c>
      <c r="N2" s="21" t="str">
        <f>Stats[[#Headers],[xGD]]</f>
        <v>xGD</v>
      </c>
      <c r="O2" s="21" t="str">
        <f>Stats[[#Headers],[xGD/90]]</f>
        <v>xGD/90</v>
      </c>
      <c r="P2" s="21" t="str">
        <f>Stats[[#Headers],[Notes]]</f>
        <v>Notes</v>
      </c>
    </row>
    <row r="3" spans="1:20" ht="27" customHeight="1" x14ac:dyDescent="0.25">
      <c r="A3" s="22">
        <f>Stats[[#This Row],[Position]]</f>
        <v>1</v>
      </c>
      <c r="B3" s="22" t="str">
        <f>Stats[[#This Row],[Team]]</f>
        <v>Inter</v>
      </c>
      <c r="C3" s="22">
        <f>Stats[[#This Row],[Matches Played]]</f>
        <v>16</v>
      </c>
      <c r="D3" s="22">
        <f>Stats[[#This Row],[W]]</f>
        <v>13</v>
      </c>
      <c r="E3" s="22">
        <f>Stats[[#This Row],[D]]</f>
        <v>2</v>
      </c>
      <c r="F3" s="22">
        <f>Stats[[#This Row],[L]]</f>
        <v>1</v>
      </c>
      <c r="G3" s="22">
        <f>Stats[[#This Row],[Goals For]]</f>
        <v>39</v>
      </c>
      <c r="H3" s="22">
        <f>Stats[[#This Row],[Goals Against]]</f>
        <v>7</v>
      </c>
      <c r="I3" s="22">
        <f>Stats[[#This Row],[Goal Difference]]</f>
        <v>32</v>
      </c>
      <c r="J3" s="22">
        <f>Stats[[#This Row],[Pts]]</f>
        <v>41</v>
      </c>
      <c r="K3" s="22">
        <f>Stats[[#This Row],[Pts/Game]]</f>
        <v>2.56</v>
      </c>
      <c r="L3" s="22">
        <f>Stats[[#This Row],[xG]]</f>
        <v>33.200000000000003</v>
      </c>
      <c r="M3" s="22">
        <f>Stats[[#This Row],[xGA]]</f>
        <v>11.6</v>
      </c>
      <c r="N3" s="22">
        <f>Stats[[#This Row],[xGD]]</f>
        <v>21.6</v>
      </c>
      <c r="O3" s="22">
        <f>Stats[[#This Row],[xGD/90]]</f>
        <v>1.35</v>
      </c>
      <c r="P3" s="22" t="str">
        <f>IF(ISBLANK(Stats[[#This Row],[Notes]])=TRUE,"",Stats[[#This Row],[Notes]])</f>
        <v/>
      </c>
      <c r="Q3" s="42" t="s">
        <v>464</v>
      </c>
      <c r="R3" s="37"/>
      <c r="S3" s="37"/>
      <c r="T3" s="37"/>
    </row>
    <row r="4" spans="1:20" ht="27" customHeight="1" x14ac:dyDescent="0.25">
      <c r="A4" s="23">
        <f>Stats[[#This Row],[Position]]</f>
        <v>2</v>
      </c>
      <c r="B4" s="23" t="str">
        <f>Stats[[#This Row],[Team]]</f>
        <v>Juventus</v>
      </c>
      <c r="C4" s="23">
        <f>Stats[[#This Row],[Matches Played]]</f>
        <v>16</v>
      </c>
      <c r="D4" s="23">
        <f>Stats[[#This Row],[W]]</f>
        <v>11</v>
      </c>
      <c r="E4" s="23">
        <f>Stats[[#This Row],[D]]</f>
        <v>4</v>
      </c>
      <c r="F4" s="23">
        <f>Stats[[#This Row],[L]]</f>
        <v>1</v>
      </c>
      <c r="G4" s="23">
        <f>Stats[[#This Row],[Goals For]]</f>
        <v>24</v>
      </c>
      <c r="H4" s="23">
        <f>Stats[[#This Row],[Goals Against]]</f>
        <v>10</v>
      </c>
      <c r="I4" s="23">
        <f>Stats[[#This Row],[Goal Difference]]</f>
        <v>14</v>
      </c>
      <c r="J4" s="23">
        <f>Stats[[#This Row],[Pts]]</f>
        <v>37</v>
      </c>
      <c r="K4" s="23">
        <f>Stats[[#This Row],[Pts/Game]]</f>
        <v>2.31</v>
      </c>
      <c r="L4" s="23">
        <f>Stats[[#This Row],[xG]]</f>
        <v>25.3</v>
      </c>
      <c r="M4" s="23">
        <f>Stats[[#This Row],[xGA]]</f>
        <v>11.4</v>
      </c>
      <c r="N4" s="23">
        <f>Stats[[#This Row],[xGD]]</f>
        <v>14</v>
      </c>
      <c r="O4" s="23">
        <f>Stats[[#This Row],[xGD/90]]</f>
        <v>0.87</v>
      </c>
      <c r="P4" s="23" t="str">
        <f>IF(ISBLANK(Stats[[#This Row],[Notes]])=TRUE,"",Stats[[#This Row],[Notes]])</f>
        <v/>
      </c>
      <c r="Q4" s="42"/>
      <c r="R4" s="37"/>
      <c r="S4" s="37"/>
      <c r="T4" s="37"/>
    </row>
    <row r="5" spans="1:20" ht="27" customHeight="1" x14ac:dyDescent="0.25">
      <c r="A5" s="23">
        <f>Stats[[#This Row],[Position]]</f>
        <v>3</v>
      </c>
      <c r="B5" s="23" t="str">
        <f>Stats[[#This Row],[Team]]</f>
        <v>Milan</v>
      </c>
      <c r="C5" s="23">
        <f>Stats[[#This Row],[Matches Played]]</f>
        <v>16</v>
      </c>
      <c r="D5" s="23">
        <f>Stats[[#This Row],[W]]</f>
        <v>10</v>
      </c>
      <c r="E5" s="23">
        <f>Stats[[#This Row],[D]]</f>
        <v>2</v>
      </c>
      <c r="F5" s="23">
        <f>Stats[[#This Row],[L]]</f>
        <v>4</v>
      </c>
      <c r="G5" s="23">
        <f>Stats[[#This Row],[Goals For]]</f>
        <v>29</v>
      </c>
      <c r="H5" s="23">
        <f>Stats[[#This Row],[Goals Against]]</f>
        <v>18</v>
      </c>
      <c r="I5" s="23">
        <f>Stats[[#This Row],[Goal Difference]]</f>
        <v>11</v>
      </c>
      <c r="J5" s="23">
        <f>Stats[[#This Row],[Pts]]</f>
        <v>32</v>
      </c>
      <c r="K5" s="23">
        <f>Stats[[#This Row],[Pts/Game]]</f>
        <v>2</v>
      </c>
      <c r="L5" s="23">
        <f>Stats[[#This Row],[xG]]</f>
        <v>23.2</v>
      </c>
      <c r="M5" s="23">
        <f>Stats[[#This Row],[xGA]]</f>
        <v>20.8</v>
      </c>
      <c r="N5" s="23">
        <f>Stats[[#This Row],[xGD]]</f>
        <v>2.4</v>
      </c>
      <c r="O5" s="23">
        <f>Stats[[#This Row],[xGD/90]]</f>
        <v>0.15</v>
      </c>
      <c r="P5" s="23" t="str">
        <f>IF(ISBLANK(Stats[[#This Row],[Notes]])=TRUE,"",Stats[[#This Row],[Notes]])</f>
        <v/>
      </c>
      <c r="Q5" s="42"/>
      <c r="R5" s="37"/>
      <c r="S5" s="37"/>
      <c r="T5" s="37"/>
    </row>
    <row r="6" spans="1:20" ht="27" customHeight="1" x14ac:dyDescent="0.25">
      <c r="A6" s="23">
        <f>Stats[[#This Row],[Position]]</f>
        <v>4</v>
      </c>
      <c r="B6" s="23" t="str">
        <f>Stats[[#This Row],[Team]]</f>
        <v>Bologna</v>
      </c>
      <c r="C6" s="23">
        <f>Stats[[#This Row],[Matches Played]]</f>
        <v>16</v>
      </c>
      <c r="D6" s="23">
        <f>Stats[[#This Row],[W]]</f>
        <v>7</v>
      </c>
      <c r="E6" s="23">
        <f>Stats[[#This Row],[D]]</f>
        <v>7</v>
      </c>
      <c r="F6" s="23">
        <f>Stats[[#This Row],[L]]</f>
        <v>2</v>
      </c>
      <c r="G6" s="23">
        <f>Stats[[#This Row],[Goals For]]</f>
        <v>20</v>
      </c>
      <c r="H6" s="23">
        <f>Stats[[#This Row],[Goals Against]]</f>
        <v>12</v>
      </c>
      <c r="I6" s="23">
        <f>Stats[[#This Row],[Goal Difference]]</f>
        <v>8</v>
      </c>
      <c r="J6" s="23">
        <f>Stats[[#This Row],[Pts]]</f>
        <v>28</v>
      </c>
      <c r="K6" s="23">
        <f>Stats[[#This Row],[Pts/Game]]</f>
        <v>1.75</v>
      </c>
      <c r="L6" s="23">
        <f>Stats[[#This Row],[xG]]</f>
        <v>19.399999999999999</v>
      </c>
      <c r="M6" s="23">
        <f>Stats[[#This Row],[xGA]]</f>
        <v>14.4</v>
      </c>
      <c r="N6" s="23">
        <f>Stats[[#This Row],[xGD]]</f>
        <v>5</v>
      </c>
      <c r="O6" s="23">
        <f>Stats[[#This Row],[xGD/90]]</f>
        <v>0.31</v>
      </c>
      <c r="P6" s="23" t="str">
        <f>IF(ISBLANK(Stats[[#This Row],[Notes]])=TRUE,"",Stats[[#This Row],[Notes]])</f>
        <v/>
      </c>
      <c r="Q6" s="42"/>
      <c r="R6" s="37"/>
      <c r="S6" s="37"/>
      <c r="T6" s="37"/>
    </row>
    <row r="7" spans="1:20" ht="27" customHeight="1" x14ac:dyDescent="0.25">
      <c r="A7" s="28">
        <f>Stats[[#This Row],[Position]]</f>
        <v>5</v>
      </c>
      <c r="B7" s="28" t="str">
        <f>Stats[[#This Row],[Team]]</f>
        <v>Napoli</v>
      </c>
      <c r="C7" s="28">
        <f>Stats[[#This Row],[Matches Played]]</f>
        <v>16</v>
      </c>
      <c r="D7" s="28">
        <f>Stats[[#This Row],[W]]</f>
        <v>8</v>
      </c>
      <c r="E7" s="28">
        <f>Stats[[#This Row],[D]]</f>
        <v>3</v>
      </c>
      <c r="F7" s="28">
        <f>Stats[[#This Row],[L]]</f>
        <v>5</v>
      </c>
      <c r="G7" s="28">
        <f>Stats[[#This Row],[Goals For]]</f>
        <v>28</v>
      </c>
      <c r="H7" s="28">
        <f>Stats[[#This Row],[Goals Against]]</f>
        <v>19</v>
      </c>
      <c r="I7" s="28">
        <f>Stats[[#This Row],[Goal Difference]]</f>
        <v>9</v>
      </c>
      <c r="J7" s="28">
        <f>Stats[[#This Row],[Pts]]</f>
        <v>27</v>
      </c>
      <c r="K7" s="28">
        <f>Stats[[#This Row],[Pts/Game]]</f>
        <v>1.69</v>
      </c>
      <c r="L7" s="28">
        <f>Stats[[#This Row],[xG]]</f>
        <v>28.6</v>
      </c>
      <c r="M7" s="28">
        <f>Stats[[#This Row],[xGA]]</f>
        <v>16.100000000000001</v>
      </c>
      <c r="N7" s="28">
        <f>Stats[[#This Row],[xGD]]</f>
        <v>12.6</v>
      </c>
      <c r="O7" s="28">
        <f>Stats[[#This Row],[xGD/90]]</f>
        <v>0.79</v>
      </c>
      <c r="P7" s="28" t="str">
        <f>IF(ISBLANK(Stats[[#This Row],[Notes]])=TRUE,"",Stats[[#This Row],[Notes]])</f>
        <v/>
      </c>
      <c r="Q7" s="42" t="s">
        <v>465</v>
      </c>
      <c r="R7" s="37"/>
      <c r="S7" s="37"/>
      <c r="T7" s="37"/>
    </row>
    <row r="8" spans="1:20" ht="27" customHeight="1" x14ac:dyDescent="0.25">
      <c r="A8" s="29">
        <f>Stats[[#This Row],[Position]]</f>
        <v>6</v>
      </c>
      <c r="B8" s="29" t="str">
        <f>Stats[[#This Row],[Team]]</f>
        <v>Fiorentina</v>
      </c>
      <c r="C8" s="29">
        <f>Stats[[#This Row],[Matches Played]]</f>
        <v>16</v>
      </c>
      <c r="D8" s="29">
        <f>Stats[[#This Row],[W]]</f>
        <v>8</v>
      </c>
      <c r="E8" s="29">
        <f>Stats[[#This Row],[D]]</f>
        <v>3</v>
      </c>
      <c r="F8" s="29">
        <f>Stats[[#This Row],[L]]</f>
        <v>5</v>
      </c>
      <c r="G8" s="29">
        <f>Stats[[#This Row],[Goals For]]</f>
        <v>25</v>
      </c>
      <c r="H8" s="29">
        <f>Stats[[#This Row],[Goals Against]]</f>
        <v>18</v>
      </c>
      <c r="I8" s="29">
        <f>Stats[[#This Row],[Goal Difference]]</f>
        <v>7</v>
      </c>
      <c r="J8" s="29">
        <f>Stats[[#This Row],[Pts]]</f>
        <v>27</v>
      </c>
      <c r="K8" s="29">
        <f>Stats[[#This Row],[Pts/Game]]</f>
        <v>1.69</v>
      </c>
      <c r="L8" s="29">
        <f>Stats[[#This Row],[xG]]</f>
        <v>18.899999999999999</v>
      </c>
      <c r="M8" s="29">
        <f>Stats[[#This Row],[xGA]]</f>
        <v>22</v>
      </c>
      <c r="N8" s="29">
        <f>Stats[[#This Row],[xGD]]</f>
        <v>-3</v>
      </c>
      <c r="O8" s="29">
        <f>Stats[[#This Row],[xGD/90]]</f>
        <v>-0.19</v>
      </c>
      <c r="P8" s="29" t="str">
        <f>IF(ISBLANK(Stats[[#This Row],[Notes]])=TRUE,"",Stats[[#This Row],[Notes]])</f>
        <v/>
      </c>
      <c r="Q8" s="42" t="s">
        <v>466</v>
      </c>
      <c r="R8" s="37"/>
      <c r="S8" s="37"/>
      <c r="T8" s="37"/>
    </row>
    <row r="9" spans="1:20" ht="27" customHeight="1" x14ac:dyDescent="0.25">
      <c r="A9" s="30">
        <f>Stats[[#This Row],[Position]]</f>
        <v>7</v>
      </c>
      <c r="B9" s="30" t="str">
        <f>Stats[[#This Row],[Team]]</f>
        <v>Roma</v>
      </c>
      <c r="C9" s="30">
        <f>Stats[[#This Row],[Matches Played]]</f>
        <v>16</v>
      </c>
      <c r="D9" s="30">
        <f>Stats[[#This Row],[W]]</f>
        <v>7</v>
      </c>
      <c r="E9" s="30">
        <f>Stats[[#This Row],[D]]</f>
        <v>4</v>
      </c>
      <c r="F9" s="30">
        <f>Stats[[#This Row],[L]]</f>
        <v>5</v>
      </c>
      <c r="G9" s="30">
        <f>Stats[[#This Row],[Goals For]]</f>
        <v>28</v>
      </c>
      <c r="H9" s="30">
        <f>Stats[[#This Row],[Goals Against]]</f>
        <v>19</v>
      </c>
      <c r="I9" s="30">
        <f>Stats[[#This Row],[Goal Difference]]</f>
        <v>9</v>
      </c>
      <c r="J9" s="30">
        <f>Stats[[#This Row],[Pts]]</f>
        <v>25</v>
      </c>
      <c r="K9" s="30">
        <f>Stats[[#This Row],[Pts/Game]]</f>
        <v>1.56</v>
      </c>
      <c r="L9" s="30">
        <f>Stats[[#This Row],[xG]]</f>
        <v>21.6</v>
      </c>
      <c r="M9" s="30">
        <f>Stats[[#This Row],[xGA]]</f>
        <v>14.5</v>
      </c>
      <c r="N9" s="30">
        <f>Stats[[#This Row],[xGD]]</f>
        <v>7.1</v>
      </c>
      <c r="O9" s="30">
        <f>Stats[[#This Row],[xGD/90]]</f>
        <v>0.44</v>
      </c>
      <c r="P9" s="30" t="str">
        <f>IF(ISBLANK(Stats[[#This Row],[Notes]])=TRUE,"",Stats[[#This Row],[Notes]])</f>
        <v/>
      </c>
    </row>
    <row r="10" spans="1:20" ht="27" customHeight="1" x14ac:dyDescent="0.25">
      <c r="A10" s="30">
        <f>Stats[[#This Row],[Position]]</f>
        <v>8</v>
      </c>
      <c r="B10" s="30" t="str">
        <f>Stats[[#This Row],[Team]]</f>
        <v>Atalanta</v>
      </c>
      <c r="C10" s="30">
        <f>Stats[[#This Row],[Matches Played]]</f>
        <v>15</v>
      </c>
      <c r="D10" s="30">
        <f>Stats[[#This Row],[W]]</f>
        <v>7</v>
      </c>
      <c r="E10" s="30">
        <f>Stats[[#This Row],[D]]</f>
        <v>2</v>
      </c>
      <c r="F10" s="30">
        <f>Stats[[#This Row],[L]]</f>
        <v>6</v>
      </c>
      <c r="G10" s="30">
        <f>Stats[[#This Row],[Goals For]]</f>
        <v>24</v>
      </c>
      <c r="H10" s="30">
        <f>Stats[[#This Row],[Goals Against]]</f>
        <v>18</v>
      </c>
      <c r="I10" s="30">
        <f>Stats[[#This Row],[Goal Difference]]</f>
        <v>6</v>
      </c>
      <c r="J10" s="30">
        <f>Stats[[#This Row],[Pts]]</f>
        <v>23</v>
      </c>
      <c r="K10" s="30">
        <f>Stats[[#This Row],[Pts/Game]]</f>
        <v>1.53</v>
      </c>
      <c r="L10" s="30">
        <f>Stats[[#This Row],[xG]]</f>
        <v>19.5</v>
      </c>
      <c r="M10" s="30">
        <f>Stats[[#This Row],[xGA]]</f>
        <v>14.9</v>
      </c>
      <c r="N10" s="30">
        <f>Stats[[#This Row],[xGD]]</f>
        <v>4.5999999999999996</v>
      </c>
      <c r="O10" s="30">
        <f>Stats[[#This Row],[xGD/90]]</f>
        <v>0.31</v>
      </c>
      <c r="P10" s="30" t="str">
        <f>IF(ISBLANK(Stats[[#This Row],[Notes]])=TRUE,"",Stats[[#This Row],[Notes]])</f>
        <v/>
      </c>
    </row>
    <row r="11" spans="1:20" ht="27" customHeight="1" x14ac:dyDescent="0.25">
      <c r="A11" s="30">
        <f>Stats[[#This Row],[Position]]</f>
        <v>9</v>
      </c>
      <c r="B11" s="30" t="str">
        <f>Stats[[#This Row],[Team]]</f>
        <v>Torino</v>
      </c>
      <c r="C11" s="30">
        <f>Stats[[#This Row],[Matches Played]]</f>
        <v>16</v>
      </c>
      <c r="D11" s="30">
        <f>Stats[[#This Row],[W]]</f>
        <v>6</v>
      </c>
      <c r="E11" s="30">
        <f>Stats[[#This Row],[D]]</f>
        <v>5</v>
      </c>
      <c r="F11" s="30">
        <f>Stats[[#This Row],[L]]</f>
        <v>5</v>
      </c>
      <c r="G11" s="30">
        <f>Stats[[#This Row],[Goals For]]</f>
        <v>14</v>
      </c>
      <c r="H11" s="30">
        <f>Stats[[#This Row],[Goals Against]]</f>
        <v>16</v>
      </c>
      <c r="I11" s="30">
        <f>Stats[[#This Row],[Goal Difference]]</f>
        <v>-2</v>
      </c>
      <c r="J11" s="30">
        <f>Stats[[#This Row],[Pts]]</f>
        <v>23</v>
      </c>
      <c r="K11" s="30">
        <f>Stats[[#This Row],[Pts/Game]]</f>
        <v>1.44</v>
      </c>
      <c r="L11" s="30">
        <f>Stats[[#This Row],[xG]]</f>
        <v>16.100000000000001</v>
      </c>
      <c r="M11" s="30">
        <f>Stats[[#This Row],[xGA]]</f>
        <v>16.2</v>
      </c>
      <c r="N11" s="30">
        <f>Stats[[#This Row],[xGD]]</f>
        <v>-0.1</v>
      </c>
      <c r="O11" s="30">
        <f>Stats[[#This Row],[xGD/90]]</f>
        <v>-0.01</v>
      </c>
      <c r="P11" s="30" t="str">
        <f>IF(ISBLANK(Stats[[#This Row],[Notes]])=TRUE,"",Stats[[#This Row],[Notes]])</f>
        <v/>
      </c>
    </row>
    <row r="12" spans="1:20" ht="27" customHeight="1" x14ac:dyDescent="0.25">
      <c r="A12" s="30">
        <f>Stats[[#This Row],[Position]]</f>
        <v>10</v>
      </c>
      <c r="B12" s="30" t="str">
        <f>Stats[[#This Row],[Team]]</f>
        <v>Monza</v>
      </c>
      <c r="C12" s="30">
        <f>Stats[[#This Row],[Matches Played]]</f>
        <v>16</v>
      </c>
      <c r="D12" s="30">
        <f>Stats[[#This Row],[W]]</f>
        <v>5</v>
      </c>
      <c r="E12" s="30">
        <f>Stats[[#This Row],[D]]</f>
        <v>6</v>
      </c>
      <c r="F12" s="30">
        <f>Stats[[#This Row],[L]]</f>
        <v>5</v>
      </c>
      <c r="G12" s="30">
        <f>Stats[[#This Row],[Goals For]]</f>
        <v>16</v>
      </c>
      <c r="H12" s="30">
        <f>Stats[[#This Row],[Goals Against]]</f>
        <v>17</v>
      </c>
      <c r="I12" s="30">
        <f>Stats[[#This Row],[Goal Difference]]</f>
        <v>-1</v>
      </c>
      <c r="J12" s="30">
        <f>Stats[[#This Row],[Pts]]</f>
        <v>21</v>
      </c>
      <c r="K12" s="30">
        <f>Stats[[#This Row],[Pts/Game]]</f>
        <v>1.31</v>
      </c>
      <c r="L12" s="30">
        <f>Stats[[#This Row],[xG]]</f>
        <v>17.8</v>
      </c>
      <c r="M12" s="30">
        <f>Stats[[#This Row],[xGA]]</f>
        <v>21.7</v>
      </c>
      <c r="N12" s="30">
        <f>Stats[[#This Row],[xGD]]</f>
        <v>-3.9</v>
      </c>
      <c r="O12" s="30">
        <f>Stats[[#This Row],[xGD/90]]</f>
        <v>-0.25</v>
      </c>
      <c r="P12" s="30" t="str">
        <f>IF(ISBLANK(Stats[[#This Row],[Notes]])=TRUE,"",Stats[[#This Row],[Notes]])</f>
        <v/>
      </c>
    </row>
    <row r="13" spans="1:20" ht="27" customHeight="1" x14ac:dyDescent="0.25">
      <c r="A13" s="30">
        <f>Stats[[#This Row],[Position]]</f>
        <v>11</v>
      </c>
      <c r="B13" s="30" t="str">
        <f>Stats[[#This Row],[Team]]</f>
        <v>Lazio</v>
      </c>
      <c r="C13" s="30">
        <f>Stats[[#This Row],[Matches Played]]</f>
        <v>16</v>
      </c>
      <c r="D13" s="30">
        <f>Stats[[#This Row],[W]]</f>
        <v>6</v>
      </c>
      <c r="E13" s="30">
        <f>Stats[[#This Row],[D]]</f>
        <v>3</v>
      </c>
      <c r="F13" s="30">
        <f>Stats[[#This Row],[L]]</f>
        <v>7</v>
      </c>
      <c r="G13" s="30">
        <f>Stats[[#This Row],[Goals For]]</f>
        <v>16</v>
      </c>
      <c r="H13" s="30">
        <f>Stats[[#This Row],[Goals Against]]</f>
        <v>18</v>
      </c>
      <c r="I13" s="30">
        <f>Stats[[#This Row],[Goal Difference]]</f>
        <v>-2</v>
      </c>
      <c r="J13" s="30">
        <f>Stats[[#This Row],[Pts]]</f>
        <v>21</v>
      </c>
      <c r="K13" s="30">
        <f>Stats[[#This Row],[Pts/Game]]</f>
        <v>1.31</v>
      </c>
      <c r="L13" s="30">
        <f>Stats[[#This Row],[xG]]</f>
        <v>19.8</v>
      </c>
      <c r="M13" s="30">
        <f>Stats[[#This Row],[xGA]]</f>
        <v>17</v>
      </c>
      <c r="N13" s="30">
        <f>Stats[[#This Row],[xGD]]</f>
        <v>2.7</v>
      </c>
      <c r="O13" s="30">
        <f>Stats[[#This Row],[xGD/90]]</f>
        <v>0.17</v>
      </c>
      <c r="P13" s="30" t="str">
        <f>IF(ISBLANK(Stats[[#This Row],[Notes]])=TRUE,"",Stats[[#This Row],[Notes]])</f>
        <v/>
      </c>
    </row>
    <row r="14" spans="1:20" ht="27" customHeight="1" x14ac:dyDescent="0.25">
      <c r="A14" s="30">
        <f>Stats[[#This Row],[Position]]</f>
        <v>12</v>
      </c>
      <c r="B14" s="30" t="str">
        <f>Stats[[#This Row],[Team]]</f>
        <v>Lecce</v>
      </c>
      <c r="C14" s="30">
        <f>Stats[[#This Row],[Matches Played]]</f>
        <v>16</v>
      </c>
      <c r="D14" s="30">
        <f>Stats[[#This Row],[W]]</f>
        <v>4</v>
      </c>
      <c r="E14" s="30">
        <f>Stats[[#This Row],[D]]</f>
        <v>8</v>
      </c>
      <c r="F14" s="30">
        <f>Stats[[#This Row],[L]]</f>
        <v>4</v>
      </c>
      <c r="G14" s="30">
        <f>Stats[[#This Row],[Goals For]]</f>
        <v>19</v>
      </c>
      <c r="H14" s="30">
        <f>Stats[[#This Row],[Goals Against]]</f>
        <v>21</v>
      </c>
      <c r="I14" s="30">
        <f>Stats[[#This Row],[Goal Difference]]</f>
        <v>-2</v>
      </c>
      <c r="J14" s="30">
        <f>Stats[[#This Row],[Pts]]</f>
        <v>20</v>
      </c>
      <c r="K14" s="30">
        <f>Stats[[#This Row],[Pts/Game]]</f>
        <v>1.25</v>
      </c>
      <c r="L14" s="30">
        <f>Stats[[#This Row],[xG]]</f>
        <v>14.9</v>
      </c>
      <c r="M14" s="30">
        <f>Stats[[#This Row],[xGA]]</f>
        <v>23.8</v>
      </c>
      <c r="N14" s="30">
        <f>Stats[[#This Row],[xGD]]</f>
        <v>-9</v>
      </c>
      <c r="O14" s="30">
        <f>Stats[[#This Row],[xGD/90]]</f>
        <v>-0.56000000000000005</v>
      </c>
      <c r="P14" s="30" t="str">
        <f>IF(ISBLANK(Stats[[#This Row],[Notes]])=TRUE,"",Stats[[#This Row],[Notes]])</f>
        <v/>
      </c>
    </row>
    <row r="15" spans="1:20" ht="27" customHeight="1" x14ac:dyDescent="0.25">
      <c r="A15" s="30">
        <f>Stats[[#This Row],[Position]]</f>
        <v>13</v>
      </c>
      <c r="B15" s="30" t="str">
        <f>Stats[[#This Row],[Team]]</f>
        <v>Frosinone</v>
      </c>
      <c r="C15" s="30">
        <f>Stats[[#This Row],[Matches Played]]</f>
        <v>16</v>
      </c>
      <c r="D15" s="30">
        <f>Stats[[#This Row],[W]]</f>
        <v>5</v>
      </c>
      <c r="E15" s="30">
        <f>Stats[[#This Row],[D]]</f>
        <v>4</v>
      </c>
      <c r="F15" s="30">
        <f>Stats[[#This Row],[L]]</f>
        <v>7</v>
      </c>
      <c r="G15" s="30">
        <f>Stats[[#This Row],[Goals For]]</f>
        <v>21</v>
      </c>
      <c r="H15" s="30">
        <f>Stats[[#This Row],[Goals Against]]</f>
        <v>26</v>
      </c>
      <c r="I15" s="30">
        <f>Stats[[#This Row],[Goal Difference]]</f>
        <v>-5</v>
      </c>
      <c r="J15" s="30">
        <f>Stats[[#This Row],[Pts]]</f>
        <v>19</v>
      </c>
      <c r="K15" s="30">
        <f>Stats[[#This Row],[Pts/Game]]</f>
        <v>1.19</v>
      </c>
      <c r="L15" s="30">
        <f>Stats[[#This Row],[xG]]</f>
        <v>18.600000000000001</v>
      </c>
      <c r="M15" s="30">
        <f>Stats[[#This Row],[xGA]]</f>
        <v>23.7</v>
      </c>
      <c r="N15" s="30">
        <f>Stats[[#This Row],[xGD]]</f>
        <v>-5</v>
      </c>
      <c r="O15" s="30">
        <f>Stats[[#This Row],[xGD/90]]</f>
        <v>-0.32</v>
      </c>
      <c r="P15" s="30" t="str">
        <f>IF(ISBLANK(Stats[[#This Row],[Notes]])=TRUE,"",Stats[[#This Row],[Notes]])</f>
        <v/>
      </c>
    </row>
    <row r="16" spans="1:20" ht="27" customHeight="1" x14ac:dyDescent="0.25">
      <c r="A16" s="30">
        <f>Stats[[#This Row],[Position]]</f>
        <v>14</v>
      </c>
      <c r="B16" s="30" t="str">
        <f>Stats[[#This Row],[Team]]</f>
        <v>Genoa</v>
      </c>
      <c r="C16" s="30">
        <f>Stats[[#This Row],[Matches Played]]</f>
        <v>16</v>
      </c>
      <c r="D16" s="30">
        <f>Stats[[#This Row],[W]]</f>
        <v>4</v>
      </c>
      <c r="E16" s="30">
        <f>Stats[[#This Row],[D]]</f>
        <v>4</v>
      </c>
      <c r="F16" s="30">
        <f>Stats[[#This Row],[L]]</f>
        <v>8</v>
      </c>
      <c r="G16" s="30">
        <f>Stats[[#This Row],[Goals For]]</f>
        <v>16</v>
      </c>
      <c r="H16" s="30">
        <f>Stats[[#This Row],[Goals Against]]</f>
        <v>21</v>
      </c>
      <c r="I16" s="30">
        <f>Stats[[#This Row],[Goal Difference]]</f>
        <v>-5</v>
      </c>
      <c r="J16" s="30">
        <f>Stats[[#This Row],[Pts]]</f>
        <v>16</v>
      </c>
      <c r="K16" s="30">
        <f>Stats[[#This Row],[Pts/Game]]</f>
        <v>1</v>
      </c>
      <c r="L16" s="30">
        <f>Stats[[#This Row],[xG]]</f>
        <v>13.5</v>
      </c>
      <c r="M16" s="30">
        <f>Stats[[#This Row],[xGA]]</f>
        <v>14.5</v>
      </c>
      <c r="N16" s="30">
        <f>Stats[[#This Row],[xGD]]</f>
        <v>-1</v>
      </c>
      <c r="O16" s="30">
        <f>Stats[[#This Row],[xGD/90]]</f>
        <v>-0.06</v>
      </c>
      <c r="P16" s="30" t="str">
        <f>IF(ISBLANK(Stats[[#This Row],[Notes]])=TRUE,"",Stats[[#This Row],[Notes]])</f>
        <v/>
      </c>
    </row>
    <row r="17" spans="1:20" ht="27" customHeight="1" x14ac:dyDescent="0.25">
      <c r="A17" s="30">
        <f>Stats[[#This Row],[Position]]</f>
        <v>15</v>
      </c>
      <c r="B17" s="30" t="str">
        <f>Stats[[#This Row],[Team]]</f>
        <v>Sassuolo</v>
      </c>
      <c r="C17" s="30">
        <f>Stats[[#This Row],[Matches Played]]</f>
        <v>16</v>
      </c>
      <c r="D17" s="30">
        <f>Stats[[#This Row],[W]]</f>
        <v>4</v>
      </c>
      <c r="E17" s="30">
        <f>Stats[[#This Row],[D]]</f>
        <v>4</v>
      </c>
      <c r="F17" s="30">
        <f>Stats[[#This Row],[L]]</f>
        <v>8</v>
      </c>
      <c r="G17" s="30">
        <f>Stats[[#This Row],[Goals For]]</f>
        <v>24</v>
      </c>
      <c r="H17" s="30">
        <f>Stats[[#This Row],[Goals Against]]</f>
        <v>30</v>
      </c>
      <c r="I17" s="30">
        <f>Stats[[#This Row],[Goal Difference]]</f>
        <v>-6</v>
      </c>
      <c r="J17" s="30">
        <f>Stats[[#This Row],[Pts]]</f>
        <v>16</v>
      </c>
      <c r="K17" s="30">
        <f>Stats[[#This Row],[Pts/Game]]</f>
        <v>1</v>
      </c>
      <c r="L17" s="30">
        <f>Stats[[#This Row],[xG]]</f>
        <v>20.8</v>
      </c>
      <c r="M17" s="30">
        <f>Stats[[#This Row],[xGA]]</f>
        <v>26.7</v>
      </c>
      <c r="N17" s="30">
        <f>Stats[[#This Row],[xGD]]</f>
        <v>-5.9</v>
      </c>
      <c r="O17" s="30">
        <f>Stats[[#This Row],[xGD/90]]</f>
        <v>-0.37</v>
      </c>
      <c r="P17" s="30" t="str">
        <f>IF(ISBLANK(Stats[[#This Row],[Notes]])=TRUE,"",Stats[[#This Row],[Notes]])</f>
        <v/>
      </c>
    </row>
    <row r="18" spans="1:20" ht="27" customHeight="1" x14ac:dyDescent="0.25">
      <c r="A18" s="30">
        <f>Stats[[#This Row],[Position]]</f>
        <v>16</v>
      </c>
      <c r="B18" s="30" t="str">
        <f>Stats[[#This Row],[Team]]</f>
        <v>Cagliari</v>
      </c>
      <c r="C18" s="30">
        <f>Stats[[#This Row],[Matches Played]]</f>
        <v>16</v>
      </c>
      <c r="D18" s="30">
        <f>Stats[[#This Row],[W]]</f>
        <v>3</v>
      </c>
      <c r="E18" s="30">
        <f>Stats[[#This Row],[D]]</f>
        <v>4</v>
      </c>
      <c r="F18" s="30">
        <f>Stats[[#This Row],[L]]</f>
        <v>9</v>
      </c>
      <c r="G18" s="30">
        <f>Stats[[#This Row],[Goals For]]</f>
        <v>16</v>
      </c>
      <c r="H18" s="30">
        <f>Stats[[#This Row],[Goals Against]]</f>
        <v>29</v>
      </c>
      <c r="I18" s="30">
        <f>Stats[[#This Row],[Goal Difference]]</f>
        <v>-13</v>
      </c>
      <c r="J18" s="30">
        <f>Stats[[#This Row],[Pts]]</f>
        <v>13</v>
      </c>
      <c r="K18" s="30">
        <f>Stats[[#This Row],[Pts/Game]]</f>
        <v>0.81</v>
      </c>
      <c r="L18" s="30">
        <f>Stats[[#This Row],[xG]]</f>
        <v>18</v>
      </c>
      <c r="M18" s="30">
        <f>Stats[[#This Row],[xGA]]</f>
        <v>24.1</v>
      </c>
      <c r="N18" s="30">
        <f>Stats[[#This Row],[xGD]]</f>
        <v>-6.1</v>
      </c>
      <c r="O18" s="30">
        <f>Stats[[#This Row],[xGD/90]]</f>
        <v>-0.38</v>
      </c>
      <c r="P18" s="30" t="str">
        <f>IF(ISBLANK(Stats[[#This Row],[Notes]])=TRUE,"",Stats[[#This Row],[Notes]])</f>
        <v/>
      </c>
    </row>
    <row r="19" spans="1:20" ht="27" customHeight="1" x14ac:dyDescent="0.25">
      <c r="A19" s="30">
        <f>Stats[[#This Row],[Position]]</f>
        <v>17</v>
      </c>
      <c r="B19" s="30" t="str">
        <f>Stats[[#This Row],[Team]]</f>
        <v>Udinese</v>
      </c>
      <c r="C19" s="30">
        <f>Stats[[#This Row],[Matches Played]]</f>
        <v>16</v>
      </c>
      <c r="D19" s="30">
        <f>Stats[[#This Row],[W]]</f>
        <v>1</v>
      </c>
      <c r="E19" s="30">
        <f>Stats[[#This Row],[D]]</f>
        <v>10</v>
      </c>
      <c r="F19" s="30">
        <f>Stats[[#This Row],[L]]</f>
        <v>5</v>
      </c>
      <c r="G19" s="30">
        <f>Stats[[#This Row],[Goals For]]</f>
        <v>14</v>
      </c>
      <c r="H19" s="30">
        <f>Stats[[#This Row],[Goals Against]]</f>
        <v>27</v>
      </c>
      <c r="I19" s="30">
        <f>Stats[[#This Row],[Goal Difference]]</f>
        <v>-13</v>
      </c>
      <c r="J19" s="30">
        <f>Stats[[#This Row],[Pts]]</f>
        <v>13</v>
      </c>
      <c r="K19" s="30">
        <f>Stats[[#This Row],[Pts/Game]]</f>
        <v>0.81</v>
      </c>
      <c r="L19" s="30">
        <f>Stats[[#This Row],[xG]]</f>
        <v>19.2</v>
      </c>
      <c r="M19" s="30">
        <f>Stats[[#This Row],[xGA]]</f>
        <v>23.6</v>
      </c>
      <c r="N19" s="30">
        <f>Stats[[#This Row],[xGD]]</f>
        <v>-4.5</v>
      </c>
      <c r="O19" s="30">
        <f>Stats[[#This Row],[xGD/90]]</f>
        <v>-0.28000000000000003</v>
      </c>
      <c r="P19" s="30" t="str">
        <f>IF(ISBLANK(Stats[[#This Row],[Notes]])=TRUE,"",Stats[[#This Row],[Notes]])</f>
        <v/>
      </c>
    </row>
    <row r="20" spans="1:20" ht="27" customHeight="1" x14ac:dyDescent="0.25">
      <c r="A20" s="24">
        <f>Stats[[#This Row],[Position]]</f>
        <v>18</v>
      </c>
      <c r="B20" s="24" t="str">
        <f>Stats[[#This Row],[Team]]</f>
        <v>Empoli</v>
      </c>
      <c r="C20" s="24">
        <f>Stats[[#This Row],[Matches Played]]</f>
        <v>16</v>
      </c>
      <c r="D20" s="24">
        <f>Stats[[#This Row],[W]]</f>
        <v>3</v>
      </c>
      <c r="E20" s="24">
        <f>Stats[[#This Row],[D]]</f>
        <v>3</v>
      </c>
      <c r="F20" s="24">
        <f>Stats[[#This Row],[L]]</f>
        <v>10</v>
      </c>
      <c r="G20" s="24">
        <f>Stats[[#This Row],[Goals For]]</f>
        <v>10</v>
      </c>
      <c r="H20" s="24">
        <f>Stats[[#This Row],[Goals Against]]</f>
        <v>28</v>
      </c>
      <c r="I20" s="24">
        <f>Stats[[#This Row],[Goal Difference]]</f>
        <v>-18</v>
      </c>
      <c r="J20" s="24">
        <f>Stats[[#This Row],[Pts]]</f>
        <v>12</v>
      </c>
      <c r="K20" s="24">
        <f>Stats[[#This Row],[Pts/Game]]</f>
        <v>0.75</v>
      </c>
      <c r="L20" s="24">
        <f>Stats[[#This Row],[xG]]</f>
        <v>15.7</v>
      </c>
      <c r="M20" s="24">
        <f>Stats[[#This Row],[xGA]]</f>
        <v>22.4</v>
      </c>
      <c r="N20" s="24">
        <f>Stats[[#This Row],[xGD]]</f>
        <v>-6.8</v>
      </c>
      <c r="O20" s="24">
        <f>Stats[[#This Row],[xGD/90]]</f>
        <v>-0.42</v>
      </c>
      <c r="P20" s="24" t="str">
        <f>IF(ISBLANK(Stats[[#This Row],[Notes]])=TRUE,"",Stats[[#This Row],[Notes]])</f>
        <v/>
      </c>
      <c r="Q20" s="42" t="s">
        <v>467</v>
      </c>
      <c r="R20" s="37"/>
      <c r="S20" s="37"/>
      <c r="T20" s="37"/>
    </row>
    <row r="21" spans="1:20" ht="27" customHeight="1" x14ac:dyDescent="0.25">
      <c r="A21" s="24">
        <f>Stats[[#This Row],[Position]]</f>
        <v>19</v>
      </c>
      <c r="B21" s="24" t="str">
        <f>Stats[[#This Row],[Team]]</f>
        <v>Hellas Verona</v>
      </c>
      <c r="C21" s="24">
        <f>Stats[[#This Row],[Matches Played]]</f>
        <v>16</v>
      </c>
      <c r="D21" s="24">
        <f>Stats[[#This Row],[W]]</f>
        <v>2</v>
      </c>
      <c r="E21" s="24">
        <f>Stats[[#This Row],[D]]</f>
        <v>5</v>
      </c>
      <c r="F21" s="24">
        <f>Stats[[#This Row],[L]]</f>
        <v>9</v>
      </c>
      <c r="G21" s="24">
        <f>Stats[[#This Row],[Goals For]]</f>
        <v>13</v>
      </c>
      <c r="H21" s="24">
        <f>Stats[[#This Row],[Goals Against]]</f>
        <v>23</v>
      </c>
      <c r="I21" s="24">
        <f>Stats[[#This Row],[Goal Difference]]</f>
        <v>-10</v>
      </c>
      <c r="J21" s="24">
        <f>Stats[[#This Row],[Pts]]</f>
        <v>11</v>
      </c>
      <c r="K21" s="24">
        <f>Stats[[#This Row],[Pts/Game]]</f>
        <v>0.69</v>
      </c>
      <c r="L21" s="24">
        <f>Stats[[#This Row],[xG]]</f>
        <v>13.8</v>
      </c>
      <c r="M21" s="24">
        <f>Stats[[#This Row],[xGA]]</f>
        <v>21.6</v>
      </c>
      <c r="N21" s="24">
        <f>Stats[[#This Row],[xGD]]</f>
        <v>-7.8</v>
      </c>
      <c r="O21" s="24">
        <f>Stats[[#This Row],[xGD/90]]</f>
        <v>-0.49</v>
      </c>
      <c r="P21" s="24" t="str">
        <f>IF(ISBLANK(Stats[[#This Row],[Notes]])=TRUE,"",Stats[[#This Row],[Notes]])</f>
        <v/>
      </c>
      <c r="Q21" s="42"/>
      <c r="R21" s="37"/>
      <c r="S21" s="37"/>
      <c r="T21" s="37"/>
    </row>
    <row r="22" spans="1:20" ht="27" customHeight="1" x14ac:dyDescent="0.25">
      <c r="A22" s="24">
        <f>Stats[[#This Row],[Position]]</f>
        <v>20</v>
      </c>
      <c r="B22" s="24" t="str">
        <f>Stats[[#This Row],[Team]]</f>
        <v>Salernitana</v>
      </c>
      <c r="C22" s="24">
        <f>Stats[[#This Row],[Matches Played]]</f>
        <v>15</v>
      </c>
      <c r="D22" s="24">
        <f>Stats[[#This Row],[W]]</f>
        <v>1</v>
      </c>
      <c r="E22" s="24">
        <f>Stats[[#This Row],[D]]</f>
        <v>5</v>
      </c>
      <c r="F22" s="24">
        <f>Stats[[#This Row],[L]]</f>
        <v>9</v>
      </c>
      <c r="G22" s="24">
        <f>Stats[[#This Row],[Goals For]]</f>
        <v>11</v>
      </c>
      <c r="H22" s="24">
        <f>Stats[[#This Row],[Goals Against]]</f>
        <v>30</v>
      </c>
      <c r="I22" s="24">
        <f>Stats[[#This Row],[Goal Difference]]</f>
        <v>-19</v>
      </c>
      <c r="J22" s="24">
        <f>Stats[[#This Row],[Pts]]</f>
        <v>8</v>
      </c>
      <c r="K22" s="24">
        <f>Stats[[#This Row],[Pts/Game]]</f>
        <v>0.53</v>
      </c>
      <c r="L22" s="24">
        <f>Stats[[#This Row],[xG]]</f>
        <v>11.7</v>
      </c>
      <c r="M22" s="24">
        <f>Stats[[#This Row],[xGA]]</f>
        <v>28.3</v>
      </c>
      <c r="N22" s="24">
        <f>Stats[[#This Row],[xGD]]</f>
        <v>-16.7</v>
      </c>
      <c r="O22" s="24">
        <f>Stats[[#This Row],[xGD/90]]</f>
        <v>-1.1100000000000001</v>
      </c>
      <c r="P22" s="24" t="str">
        <f>IF(ISBLANK(Stats[[#This Row],[Notes]])=TRUE,"",Stats[[#This Row],[Notes]])</f>
        <v/>
      </c>
      <c r="Q22" s="42"/>
      <c r="R22" s="37"/>
      <c r="S22" s="37"/>
      <c r="T22" s="37"/>
    </row>
  </sheetData>
  <mergeCells count="5">
    <mergeCell ref="A1:P1"/>
    <mergeCell ref="Q3:T6"/>
    <mergeCell ref="Q7:T7"/>
    <mergeCell ref="Q8:T8"/>
    <mergeCell ref="Q20:T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94D-1589-47F7-8985-640A6CEE825C}">
  <sheetPr codeName="Sheet4"/>
  <dimension ref="A1:P25"/>
  <sheetViews>
    <sheetView zoomScaleNormal="100" workbookViewId="0">
      <selection activeCell="W18" sqref="W18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8.28515625" bestFit="1" customWidth="1"/>
    <col min="4" max="4" width="11.140625" bestFit="1" customWidth="1"/>
    <col min="5" max="5" width="8.140625" bestFit="1" customWidth="1"/>
    <col min="6" max="6" width="17" bestFit="1" customWidth="1"/>
    <col min="7" max="7" width="19" bestFit="1" customWidth="1"/>
    <col min="8" max="8" width="11" bestFit="1" customWidth="1"/>
    <col min="9" max="9" width="20" style="9" bestFit="1" customWidth="1"/>
    <col min="10" max="10" width="17.85546875" bestFit="1" customWidth="1"/>
    <col min="11" max="11" width="23" bestFit="1" customWidth="1"/>
    <col min="12" max="12" width="5.7109375" bestFit="1" customWidth="1"/>
    <col min="13" max="13" width="12" bestFit="1" customWidth="1"/>
    <col min="14" max="14" width="8.5703125" bestFit="1" customWidth="1"/>
    <col min="15" max="15" width="8" bestFit="1" customWidth="1"/>
    <col min="16" max="16" width="10.85546875" bestFit="1" customWidth="1"/>
  </cols>
  <sheetData>
    <row r="1" spans="1:16" x14ac:dyDescent="0.25">
      <c r="A1" t="s">
        <v>134</v>
      </c>
      <c r="B1" t="s">
        <v>127</v>
      </c>
      <c r="C1" t="s">
        <v>66</v>
      </c>
      <c r="D1" t="s">
        <v>166</v>
      </c>
      <c r="E1" t="s">
        <v>138</v>
      </c>
      <c r="F1" t="s">
        <v>139</v>
      </c>
      <c r="G1" t="s">
        <v>140</v>
      </c>
      <c r="H1" t="s">
        <v>141</v>
      </c>
      <c r="I1" t="s">
        <v>131</v>
      </c>
      <c r="J1" s="9" t="s">
        <v>142</v>
      </c>
      <c r="K1" t="s">
        <v>143</v>
      </c>
      <c r="L1" t="s">
        <v>12</v>
      </c>
      <c r="M1" t="s">
        <v>144</v>
      </c>
      <c r="N1" t="s">
        <v>145</v>
      </c>
      <c r="O1" t="s">
        <v>33</v>
      </c>
      <c r="P1" t="s">
        <v>146</v>
      </c>
    </row>
    <row r="2" spans="1:16" x14ac:dyDescent="0.25">
      <c r="A2" t="s">
        <v>362</v>
      </c>
      <c r="B2">
        <v>16</v>
      </c>
      <c r="C2">
        <v>28</v>
      </c>
      <c r="D2">
        <v>1.75</v>
      </c>
      <c r="E2">
        <v>226</v>
      </c>
      <c r="F2">
        <v>83</v>
      </c>
      <c r="G2">
        <v>36.700000000000003</v>
      </c>
      <c r="H2">
        <v>14.12</v>
      </c>
      <c r="I2">
        <v>5.19</v>
      </c>
      <c r="J2" s="9">
        <v>0.12</v>
      </c>
      <c r="K2">
        <v>0.34</v>
      </c>
      <c r="L2">
        <v>21.3</v>
      </c>
      <c r="M2">
        <v>9.4247787610619471E-2</v>
      </c>
      <c r="N2">
        <v>1.33125</v>
      </c>
      <c r="O2">
        <v>21.3</v>
      </c>
      <c r="P2">
        <v>1.33125</v>
      </c>
    </row>
    <row r="3" spans="1:16" x14ac:dyDescent="0.25">
      <c r="A3" t="s">
        <v>363</v>
      </c>
      <c r="B3">
        <v>16</v>
      </c>
      <c r="C3">
        <v>19</v>
      </c>
      <c r="D3">
        <v>1.1875</v>
      </c>
      <c r="E3">
        <v>172</v>
      </c>
      <c r="F3">
        <v>66</v>
      </c>
      <c r="G3">
        <v>38.4</v>
      </c>
      <c r="H3">
        <v>10.75</v>
      </c>
      <c r="I3">
        <v>4.12</v>
      </c>
      <c r="J3" s="9">
        <v>0.1</v>
      </c>
      <c r="K3">
        <v>0.26</v>
      </c>
      <c r="L3">
        <v>19.399999999999999</v>
      </c>
      <c r="M3">
        <v>0.1127906976744186</v>
      </c>
      <c r="N3">
        <v>1.2124999999999999</v>
      </c>
      <c r="O3">
        <v>17</v>
      </c>
      <c r="P3">
        <v>1.0625</v>
      </c>
    </row>
    <row r="4" spans="1:16" x14ac:dyDescent="0.25">
      <c r="A4" t="s">
        <v>364</v>
      </c>
      <c r="B4">
        <v>16</v>
      </c>
      <c r="C4">
        <v>16</v>
      </c>
      <c r="D4">
        <v>1</v>
      </c>
      <c r="E4">
        <v>196</v>
      </c>
      <c r="F4">
        <v>48</v>
      </c>
      <c r="G4">
        <v>24.5</v>
      </c>
      <c r="H4">
        <v>12.25</v>
      </c>
      <c r="I4">
        <v>3</v>
      </c>
      <c r="J4" s="9">
        <v>0.08</v>
      </c>
      <c r="K4">
        <v>0.31</v>
      </c>
      <c r="L4">
        <v>18</v>
      </c>
      <c r="M4">
        <v>9.1836734693877556E-2</v>
      </c>
      <c r="N4">
        <v>1.125</v>
      </c>
      <c r="O4">
        <v>16.7</v>
      </c>
      <c r="P4">
        <v>1.04375</v>
      </c>
    </row>
    <row r="5" spans="1:16" x14ac:dyDescent="0.25">
      <c r="A5" t="s">
        <v>365</v>
      </c>
      <c r="B5">
        <v>16</v>
      </c>
      <c r="C5">
        <v>8</v>
      </c>
      <c r="D5">
        <v>0.5</v>
      </c>
      <c r="E5">
        <v>171</v>
      </c>
      <c r="F5">
        <v>51</v>
      </c>
      <c r="G5">
        <v>29.8</v>
      </c>
      <c r="H5">
        <v>10.69</v>
      </c>
      <c r="I5">
        <v>3.19</v>
      </c>
      <c r="J5" s="9">
        <v>0.04</v>
      </c>
      <c r="K5">
        <v>0.14000000000000001</v>
      </c>
      <c r="L5">
        <v>15.7</v>
      </c>
      <c r="M5">
        <v>9.1812865497076013E-2</v>
      </c>
      <c r="N5">
        <v>0.98124999999999996</v>
      </c>
      <c r="O5">
        <v>14.9</v>
      </c>
      <c r="P5">
        <v>0.93125000000000002</v>
      </c>
    </row>
    <row r="6" spans="1:16" x14ac:dyDescent="0.25">
      <c r="A6" t="s">
        <v>366</v>
      </c>
      <c r="B6">
        <v>16</v>
      </c>
      <c r="C6">
        <v>24</v>
      </c>
      <c r="D6">
        <v>1.5</v>
      </c>
      <c r="E6">
        <v>216</v>
      </c>
      <c r="F6">
        <v>74</v>
      </c>
      <c r="G6">
        <v>34.299999999999997</v>
      </c>
      <c r="H6">
        <v>13.5</v>
      </c>
      <c r="I6">
        <v>4.62</v>
      </c>
      <c r="J6" s="9">
        <v>0.1</v>
      </c>
      <c r="K6">
        <v>0.3</v>
      </c>
      <c r="L6">
        <v>18.899999999999999</v>
      </c>
      <c r="M6">
        <v>8.7499999999999994E-2</v>
      </c>
      <c r="N6">
        <v>1.1812499999999999</v>
      </c>
      <c r="O6">
        <v>17.399999999999999</v>
      </c>
      <c r="P6">
        <v>1.0874999999999999</v>
      </c>
    </row>
    <row r="7" spans="1:16" x14ac:dyDescent="0.25">
      <c r="A7" t="s">
        <v>367</v>
      </c>
      <c r="B7">
        <v>16</v>
      </c>
      <c r="C7">
        <v>21</v>
      </c>
      <c r="D7">
        <v>1.3125</v>
      </c>
      <c r="E7">
        <v>177</v>
      </c>
      <c r="F7">
        <v>53</v>
      </c>
      <c r="G7">
        <v>29.9</v>
      </c>
      <c r="H7">
        <v>11.06</v>
      </c>
      <c r="I7">
        <v>3.31</v>
      </c>
      <c r="J7" s="9">
        <v>0.1</v>
      </c>
      <c r="K7">
        <v>0.32</v>
      </c>
      <c r="L7">
        <v>18.600000000000001</v>
      </c>
      <c r="M7">
        <v>0.10508474576271187</v>
      </c>
      <c r="N7">
        <v>1.1625000000000001</v>
      </c>
      <c r="O7">
        <v>15.5</v>
      </c>
      <c r="P7">
        <v>0.96875</v>
      </c>
    </row>
    <row r="8" spans="1:16" x14ac:dyDescent="0.25">
      <c r="A8" t="s">
        <v>368</v>
      </c>
      <c r="B8">
        <v>16</v>
      </c>
      <c r="C8">
        <v>16</v>
      </c>
      <c r="D8">
        <v>1</v>
      </c>
      <c r="E8">
        <v>163</v>
      </c>
      <c r="F8">
        <v>43</v>
      </c>
      <c r="G8">
        <v>26.4</v>
      </c>
      <c r="H8">
        <v>10.19</v>
      </c>
      <c r="I8">
        <v>2.69</v>
      </c>
      <c r="J8" s="9">
        <v>0.1</v>
      </c>
      <c r="K8">
        <v>0.37</v>
      </c>
      <c r="L8">
        <v>13.5</v>
      </c>
      <c r="M8">
        <v>8.2822085889570546E-2</v>
      </c>
      <c r="N8">
        <v>0.84375</v>
      </c>
      <c r="O8">
        <v>13.5</v>
      </c>
      <c r="P8">
        <v>0.84375</v>
      </c>
    </row>
    <row r="9" spans="1:16" x14ac:dyDescent="0.25">
      <c r="A9" t="s">
        <v>369</v>
      </c>
      <c r="B9">
        <v>16</v>
      </c>
      <c r="C9">
        <v>13</v>
      </c>
      <c r="D9">
        <v>0.8125</v>
      </c>
      <c r="E9">
        <v>176</v>
      </c>
      <c r="F9">
        <v>58</v>
      </c>
      <c r="G9">
        <v>33</v>
      </c>
      <c r="H9">
        <v>11</v>
      </c>
      <c r="I9">
        <v>3.62</v>
      </c>
      <c r="J9" s="9">
        <v>7.0000000000000007E-2</v>
      </c>
      <c r="K9">
        <v>0.21</v>
      </c>
      <c r="L9">
        <v>13.8</v>
      </c>
      <c r="M9">
        <v>7.8409090909090914E-2</v>
      </c>
      <c r="N9">
        <v>0.86250000000000004</v>
      </c>
      <c r="O9">
        <v>12.1</v>
      </c>
      <c r="P9">
        <v>0.75624999999999998</v>
      </c>
    </row>
    <row r="10" spans="1:16" x14ac:dyDescent="0.25">
      <c r="A10" t="s">
        <v>370</v>
      </c>
      <c r="B10">
        <v>16</v>
      </c>
      <c r="C10">
        <v>39</v>
      </c>
      <c r="D10">
        <v>2.4375</v>
      </c>
      <c r="E10">
        <v>245</v>
      </c>
      <c r="F10">
        <v>73</v>
      </c>
      <c r="G10">
        <v>29.8</v>
      </c>
      <c r="H10">
        <v>15.31</v>
      </c>
      <c r="I10">
        <v>4.5599999999999996</v>
      </c>
      <c r="J10" s="9">
        <v>0.13</v>
      </c>
      <c r="K10">
        <v>0.44</v>
      </c>
      <c r="L10">
        <v>33.200000000000003</v>
      </c>
      <c r="M10">
        <v>0.13551020408163267</v>
      </c>
      <c r="N10">
        <v>2.0750000000000002</v>
      </c>
      <c r="O10">
        <v>27.8</v>
      </c>
      <c r="P10">
        <v>1.7375</v>
      </c>
    </row>
    <row r="11" spans="1:16" x14ac:dyDescent="0.25">
      <c r="A11" t="s">
        <v>371</v>
      </c>
      <c r="B11">
        <v>16</v>
      </c>
      <c r="C11">
        <v>23</v>
      </c>
      <c r="D11">
        <v>1.4375</v>
      </c>
      <c r="E11">
        <v>216</v>
      </c>
      <c r="F11">
        <v>60</v>
      </c>
      <c r="G11">
        <v>27.8</v>
      </c>
      <c r="H11">
        <v>13.5</v>
      </c>
      <c r="I11">
        <v>3.75</v>
      </c>
      <c r="J11" s="9">
        <v>0.1</v>
      </c>
      <c r="K11">
        <v>0.35</v>
      </c>
      <c r="L11">
        <v>25.3</v>
      </c>
      <c r="M11">
        <v>0.11712962962962964</v>
      </c>
      <c r="N11">
        <v>1.58125</v>
      </c>
      <c r="O11">
        <v>22.1</v>
      </c>
      <c r="P11">
        <v>1.3812500000000001</v>
      </c>
    </row>
    <row r="12" spans="1:16" x14ac:dyDescent="0.25">
      <c r="A12" t="s">
        <v>372</v>
      </c>
      <c r="B12">
        <v>16</v>
      </c>
      <c r="C12">
        <v>15</v>
      </c>
      <c r="D12">
        <v>0.9375</v>
      </c>
      <c r="E12">
        <v>181</v>
      </c>
      <c r="F12">
        <v>51</v>
      </c>
      <c r="G12">
        <v>28.2</v>
      </c>
      <c r="H12">
        <v>11.31</v>
      </c>
      <c r="I12">
        <v>3.19</v>
      </c>
      <c r="J12" s="9">
        <v>7.0000000000000007E-2</v>
      </c>
      <c r="K12">
        <v>0.24</v>
      </c>
      <c r="L12">
        <v>19.8</v>
      </c>
      <c r="M12">
        <v>0.10939226519337017</v>
      </c>
      <c r="N12">
        <v>1.2375</v>
      </c>
      <c r="O12">
        <v>17.399999999999999</v>
      </c>
      <c r="P12">
        <v>1.0874999999999999</v>
      </c>
    </row>
    <row r="13" spans="1:16" x14ac:dyDescent="0.25">
      <c r="A13" t="s">
        <v>373</v>
      </c>
      <c r="B13">
        <v>16</v>
      </c>
      <c r="C13">
        <v>19</v>
      </c>
      <c r="D13">
        <v>1.1875</v>
      </c>
      <c r="E13">
        <v>203</v>
      </c>
      <c r="F13">
        <v>62</v>
      </c>
      <c r="G13">
        <v>30.5</v>
      </c>
      <c r="H13">
        <v>12.69</v>
      </c>
      <c r="I13">
        <v>3.87</v>
      </c>
      <c r="J13" s="9">
        <v>0.08</v>
      </c>
      <c r="K13">
        <v>0.26</v>
      </c>
      <c r="L13">
        <v>14.9</v>
      </c>
      <c r="M13">
        <v>7.3399014778325125E-2</v>
      </c>
      <c r="N13">
        <v>0.93125000000000002</v>
      </c>
      <c r="O13">
        <v>12.6</v>
      </c>
      <c r="P13">
        <v>0.78749999999999998</v>
      </c>
    </row>
    <row r="14" spans="1:16" x14ac:dyDescent="0.25">
      <c r="A14" t="s">
        <v>374</v>
      </c>
      <c r="B14">
        <v>16</v>
      </c>
      <c r="C14">
        <v>29</v>
      </c>
      <c r="D14">
        <v>1.8125</v>
      </c>
      <c r="E14">
        <v>193</v>
      </c>
      <c r="F14">
        <v>72</v>
      </c>
      <c r="G14">
        <v>37.299999999999997</v>
      </c>
      <c r="H14">
        <v>12.06</v>
      </c>
      <c r="I14">
        <v>4.5</v>
      </c>
      <c r="J14" s="9">
        <v>0.13</v>
      </c>
      <c r="K14">
        <v>0.35</v>
      </c>
      <c r="L14">
        <v>23.2</v>
      </c>
      <c r="M14">
        <v>0.12020725388601036</v>
      </c>
      <c r="N14">
        <v>1.45</v>
      </c>
      <c r="O14">
        <v>20.100000000000001</v>
      </c>
      <c r="P14">
        <v>1.2562500000000001</v>
      </c>
    </row>
    <row r="15" spans="1:16" x14ac:dyDescent="0.25">
      <c r="A15" t="s">
        <v>375</v>
      </c>
      <c r="B15">
        <v>16</v>
      </c>
      <c r="C15">
        <v>16</v>
      </c>
      <c r="D15">
        <v>1</v>
      </c>
      <c r="E15">
        <v>219</v>
      </c>
      <c r="F15">
        <v>62</v>
      </c>
      <c r="G15">
        <v>28.3</v>
      </c>
      <c r="H15">
        <v>13.69</v>
      </c>
      <c r="I15">
        <v>3.87</v>
      </c>
      <c r="J15" s="9">
        <v>7.0000000000000007E-2</v>
      </c>
      <c r="K15">
        <v>0.24</v>
      </c>
      <c r="L15">
        <v>17.8</v>
      </c>
      <c r="M15">
        <v>8.1278538812785392E-2</v>
      </c>
      <c r="N15">
        <v>1.1125</v>
      </c>
      <c r="O15">
        <v>17.100000000000001</v>
      </c>
      <c r="P15">
        <v>1.0687500000000001</v>
      </c>
    </row>
    <row r="16" spans="1:16" x14ac:dyDescent="0.25">
      <c r="A16" t="s">
        <v>376</v>
      </c>
      <c r="B16">
        <v>16</v>
      </c>
      <c r="C16">
        <v>28</v>
      </c>
      <c r="D16">
        <v>1.75</v>
      </c>
      <c r="E16">
        <v>276</v>
      </c>
      <c r="F16">
        <v>83</v>
      </c>
      <c r="G16">
        <v>30.1</v>
      </c>
      <c r="H16">
        <v>17.25</v>
      </c>
      <c r="I16">
        <v>5.19</v>
      </c>
      <c r="J16" s="9">
        <v>0.09</v>
      </c>
      <c r="K16">
        <v>0.28999999999999998</v>
      </c>
      <c r="L16">
        <v>28.6</v>
      </c>
      <c r="M16">
        <v>0.10362318840579711</v>
      </c>
      <c r="N16">
        <v>1.7875000000000001</v>
      </c>
      <c r="O16">
        <v>23.9</v>
      </c>
      <c r="P16">
        <v>1.4937499999999999</v>
      </c>
    </row>
    <row r="17" spans="1:16" x14ac:dyDescent="0.25">
      <c r="A17" t="s">
        <v>377</v>
      </c>
      <c r="B17">
        <v>16</v>
      </c>
      <c r="C17">
        <v>27</v>
      </c>
      <c r="D17">
        <v>1.6875</v>
      </c>
      <c r="E17">
        <v>192</v>
      </c>
      <c r="F17">
        <v>61</v>
      </c>
      <c r="G17">
        <v>31.8</v>
      </c>
      <c r="H17">
        <v>12</v>
      </c>
      <c r="I17">
        <v>3.81</v>
      </c>
      <c r="J17" s="9">
        <v>0.13</v>
      </c>
      <c r="K17">
        <v>0.41</v>
      </c>
      <c r="L17">
        <v>21.6</v>
      </c>
      <c r="M17">
        <v>0.1125</v>
      </c>
      <c r="N17">
        <v>1.35</v>
      </c>
      <c r="O17">
        <v>19.3</v>
      </c>
      <c r="P17">
        <v>1.20625</v>
      </c>
    </row>
    <row r="18" spans="1:16" x14ac:dyDescent="0.25">
      <c r="A18" t="s">
        <v>378</v>
      </c>
      <c r="B18">
        <v>16</v>
      </c>
      <c r="C18">
        <v>12</v>
      </c>
      <c r="D18">
        <v>0.75</v>
      </c>
      <c r="E18">
        <v>171</v>
      </c>
      <c r="F18">
        <v>50</v>
      </c>
      <c r="G18">
        <v>29.2</v>
      </c>
      <c r="H18">
        <v>10.69</v>
      </c>
      <c r="I18">
        <v>3.12</v>
      </c>
      <c r="J18" s="9">
        <v>0.06</v>
      </c>
      <c r="K18">
        <v>0.22</v>
      </c>
      <c r="L18">
        <v>12.9</v>
      </c>
      <c r="M18">
        <v>7.5438596491228069E-2</v>
      </c>
      <c r="N18">
        <v>0.80625000000000002</v>
      </c>
      <c r="O18">
        <v>12.1</v>
      </c>
      <c r="P18">
        <v>0.75624999999999998</v>
      </c>
    </row>
    <row r="19" spans="1:16" x14ac:dyDescent="0.25">
      <c r="A19" t="s">
        <v>379</v>
      </c>
      <c r="B19">
        <v>16</v>
      </c>
      <c r="C19">
        <v>23</v>
      </c>
      <c r="D19">
        <v>1.4375</v>
      </c>
      <c r="E19">
        <v>223</v>
      </c>
      <c r="F19">
        <v>74</v>
      </c>
      <c r="G19">
        <v>33.200000000000003</v>
      </c>
      <c r="H19">
        <v>13.94</v>
      </c>
      <c r="I19">
        <v>4.62</v>
      </c>
      <c r="J19" s="9">
        <v>0.08</v>
      </c>
      <c r="K19">
        <v>0.24</v>
      </c>
      <c r="L19">
        <v>20.8</v>
      </c>
      <c r="M19">
        <v>9.3273542600896861E-2</v>
      </c>
      <c r="N19">
        <v>1.3</v>
      </c>
      <c r="O19">
        <v>17</v>
      </c>
      <c r="P19">
        <v>1.0625</v>
      </c>
    </row>
    <row r="20" spans="1:16" x14ac:dyDescent="0.25">
      <c r="A20" t="s">
        <v>380</v>
      </c>
      <c r="B20">
        <v>16</v>
      </c>
      <c r="C20">
        <v>14</v>
      </c>
      <c r="D20">
        <v>0.875</v>
      </c>
      <c r="E20">
        <v>170</v>
      </c>
      <c r="F20">
        <v>50</v>
      </c>
      <c r="G20">
        <v>29.4</v>
      </c>
      <c r="H20">
        <v>10.62</v>
      </c>
      <c r="I20">
        <v>3.12</v>
      </c>
      <c r="J20" s="9">
        <v>0.08</v>
      </c>
      <c r="K20">
        <v>0.26</v>
      </c>
      <c r="L20">
        <v>16.100000000000001</v>
      </c>
      <c r="M20">
        <v>9.4705882352941181E-2</v>
      </c>
      <c r="N20">
        <v>1.0062500000000001</v>
      </c>
      <c r="O20">
        <v>15.3</v>
      </c>
      <c r="P20">
        <v>0.95625000000000004</v>
      </c>
    </row>
    <row r="21" spans="1:16" x14ac:dyDescent="0.25">
      <c r="A21" t="s">
        <v>381</v>
      </c>
      <c r="B21">
        <v>16</v>
      </c>
      <c r="C21">
        <v>13</v>
      </c>
      <c r="D21">
        <v>0.8125</v>
      </c>
      <c r="E21">
        <v>192</v>
      </c>
      <c r="F21">
        <v>60</v>
      </c>
      <c r="G21">
        <v>31.3</v>
      </c>
      <c r="H21">
        <v>12</v>
      </c>
      <c r="I21">
        <v>3.75</v>
      </c>
      <c r="J21" s="9">
        <v>0.06</v>
      </c>
      <c r="K21">
        <v>0.18</v>
      </c>
      <c r="L21">
        <v>19.2</v>
      </c>
      <c r="M21">
        <v>9.9999999999999992E-2</v>
      </c>
      <c r="N21">
        <v>1.2</v>
      </c>
      <c r="O21">
        <v>17.2</v>
      </c>
      <c r="P21">
        <v>1.075</v>
      </c>
    </row>
    <row r="23" spans="1:16" x14ac:dyDescent="0.25">
      <c r="A23" t="s">
        <v>132</v>
      </c>
    </row>
    <row r="24" spans="1:16" x14ac:dyDescent="0.25">
      <c r="A24" t="s">
        <v>147</v>
      </c>
      <c r="B24">
        <f>AVERAGE(Stats_3[xG/Shot])</f>
        <v>9.8048106213499089E-2</v>
      </c>
      <c r="C24">
        <f>AVERAGE(Stats_3[Shots on Target/90])</f>
        <v>3.8545000000000003</v>
      </c>
    </row>
    <row r="25" spans="1:16" x14ac:dyDescent="0.25">
      <c r="A25" t="s">
        <v>148</v>
      </c>
      <c r="B25">
        <f>AVERAGE(Stats_3[Conversion Rate])</f>
        <v>8.9500000000000024E-2</v>
      </c>
      <c r="C25">
        <f>AVERAGE(Stats_3[Shots/90])</f>
        <v>12.430999999999999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EB9-7A72-4FF9-B62B-E3FE6BADE0F0}">
  <sheetPr codeName="Sheet3"/>
  <dimension ref="A1:H24"/>
  <sheetViews>
    <sheetView zoomScaleNormal="100" workbookViewId="0">
      <selection activeCell="K39" sqref="K39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5.42578125" bestFit="1" customWidth="1"/>
    <col min="4" max="4" width="18.28515625" bestFit="1" customWidth="1"/>
    <col min="5" max="5" width="24.28515625" bestFit="1" customWidth="1"/>
    <col min="6" max="6" width="20" bestFit="1" customWidth="1"/>
    <col min="7" max="7" width="8.28515625" bestFit="1" customWidth="1"/>
    <col min="8" max="8" width="9" bestFit="1" customWidth="1"/>
  </cols>
  <sheetData>
    <row r="1" spans="1:8" x14ac:dyDescent="0.25">
      <c r="A1" t="s">
        <v>2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59</v>
      </c>
      <c r="H1" t="s">
        <v>60</v>
      </c>
    </row>
    <row r="2" spans="1:8" x14ac:dyDescent="0.25">
      <c r="A2" t="s">
        <v>362</v>
      </c>
      <c r="B2">
        <v>15</v>
      </c>
      <c r="C2">
        <v>18</v>
      </c>
      <c r="D2">
        <v>1.2</v>
      </c>
      <c r="E2">
        <v>52</v>
      </c>
      <c r="F2">
        <v>3.4666666666666668</v>
      </c>
      <c r="G2">
        <v>35</v>
      </c>
      <c r="H2">
        <v>69.2</v>
      </c>
    </row>
    <row r="3" spans="1:8" x14ac:dyDescent="0.25">
      <c r="A3" t="s">
        <v>363</v>
      </c>
      <c r="B3">
        <v>16</v>
      </c>
      <c r="C3">
        <v>12</v>
      </c>
      <c r="D3">
        <v>0.75</v>
      </c>
      <c r="E3">
        <v>53</v>
      </c>
      <c r="F3">
        <v>3.3125</v>
      </c>
      <c r="G3">
        <v>41</v>
      </c>
      <c r="H3">
        <v>83</v>
      </c>
    </row>
    <row r="4" spans="1:8" x14ac:dyDescent="0.25">
      <c r="A4" t="s">
        <v>364</v>
      </c>
      <c r="B4">
        <v>16</v>
      </c>
      <c r="C4">
        <v>29</v>
      </c>
      <c r="D4">
        <v>1.81</v>
      </c>
      <c r="E4">
        <v>63</v>
      </c>
      <c r="F4">
        <v>3.9375</v>
      </c>
      <c r="G4">
        <v>35</v>
      </c>
      <c r="H4">
        <v>55.6</v>
      </c>
    </row>
    <row r="5" spans="1:8" x14ac:dyDescent="0.25">
      <c r="A5" t="s">
        <v>365</v>
      </c>
      <c r="B5">
        <v>16</v>
      </c>
      <c r="C5">
        <v>28</v>
      </c>
      <c r="D5">
        <v>1.75</v>
      </c>
      <c r="E5">
        <v>83</v>
      </c>
      <c r="F5">
        <v>5.1875</v>
      </c>
      <c r="G5">
        <v>55</v>
      </c>
      <c r="H5">
        <v>68.7</v>
      </c>
    </row>
    <row r="6" spans="1:8" x14ac:dyDescent="0.25">
      <c r="A6" t="s">
        <v>366</v>
      </c>
      <c r="B6">
        <v>16</v>
      </c>
      <c r="C6">
        <v>18</v>
      </c>
      <c r="D6">
        <v>1.1299999999999999</v>
      </c>
      <c r="E6">
        <v>66</v>
      </c>
      <c r="F6">
        <v>4.125</v>
      </c>
      <c r="G6">
        <v>47</v>
      </c>
      <c r="H6">
        <v>80.3</v>
      </c>
    </row>
    <row r="7" spans="1:8" x14ac:dyDescent="0.25">
      <c r="A7" t="s">
        <v>367</v>
      </c>
      <c r="B7">
        <v>16</v>
      </c>
      <c r="C7">
        <v>26</v>
      </c>
      <c r="D7">
        <v>1.62</v>
      </c>
      <c r="E7">
        <v>82</v>
      </c>
      <c r="F7">
        <v>5.125</v>
      </c>
      <c r="G7">
        <v>56</v>
      </c>
      <c r="H7">
        <v>69.5</v>
      </c>
    </row>
    <row r="8" spans="1:8" x14ac:dyDescent="0.25">
      <c r="A8" t="s">
        <v>368</v>
      </c>
      <c r="B8">
        <v>16</v>
      </c>
      <c r="C8">
        <v>21</v>
      </c>
      <c r="D8">
        <v>1.31</v>
      </c>
      <c r="E8">
        <v>53</v>
      </c>
      <c r="F8">
        <v>3.3125</v>
      </c>
      <c r="G8">
        <v>33</v>
      </c>
      <c r="H8">
        <v>62.3</v>
      </c>
    </row>
    <row r="9" spans="1:8" x14ac:dyDescent="0.25">
      <c r="A9" t="s">
        <v>369</v>
      </c>
      <c r="B9">
        <v>16</v>
      </c>
      <c r="C9">
        <v>23</v>
      </c>
      <c r="D9">
        <v>1.44</v>
      </c>
      <c r="E9">
        <v>77</v>
      </c>
      <c r="F9">
        <v>4.8125</v>
      </c>
      <c r="G9">
        <v>54</v>
      </c>
      <c r="H9">
        <v>71.400000000000006</v>
      </c>
    </row>
    <row r="10" spans="1:8" x14ac:dyDescent="0.25">
      <c r="A10" t="s">
        <v>370</v>
      </c>
      <c r="B10">
        <v>16</v>
      </c>
      <c r="C10">
        <v>7</v>
      </c>
      <c r="D10">
        <v>0.44</v>
      </c>
      <c r="E10">
        <v>42</v>
      </c>
      <c r="F10">
        <v>2.625</v>
      </c>
      <c r="G10">
        <v>35</v>
      </c>
      <c r="H10">
        <v>85.7</v>
      </c>
    </row>
    <row r="11" spans="1:8" x14ac:dyDescent="0.25">
      <c r="A11" t="s">
        <v>371</v>
      </c>
      <c r="B11">
        <v>16</v>
      </c>
      <c r="C11">
        <v>10</v>
      </c>
      <c r="D11">
        <v>0.62</v>
      </c>
      <c r="E11">
        <v>41</v>
      </c>
      <c r="F11">
        <v>2.5625</v>
      </c>
      <c r="G11">
        <v>32</v>
      </c>
      <c r="H11">
        <v>75.599999999999994</v>
      </c>
    </row>
    <row r="12" spans="1:8" x14ac:dyDescent="0.25">
      <c r="A12" t="s">
        <v>372</v>
      </c>
      <c r="B12">
        <v>16</v>
      </c>
      <c r="C12">
        <v>18</v>
      </c>
      <c r="D12">
        <v>1.1299999999999999</v>
      </c>
      <c r="E12">
        <v>61</v>
      </c>
      <c r="F12">
        <v>3.8125</v>
      </c>
      <c r="G12">
        <v>43</v>
      </c>
      <c r="H12">
        <v>70.5</v>
      </c>
    </row>
    <row r="13" spans="1:8" x14ac:dyDescent="0.25">
      <c r="A13" t="s">
        <v>373</v>
      </c>
      <c r="B13">
        <v>16</v>
      </c>
      <c r="C13">
        <v>21</v>
      </c>
      <c r="D13">
        <v>1.31</v>
      </c>
      <c r="E13">
        <v>74</v>
      </c>
      <c r="F13">
        <v>4.625</v>
      </c>
      <c r="G13">
        <v>53</v>
      </c>
      <c r="H13">
        <v>77</v>
      </c>
    </row>
    <row r="14" spans="1:8" x14ac:dyDescent="0.25">
      <c r="A14" t="s">
        <v>374</v>
      </c>
      <c r="B14">
        <v>16</v>
      </c>
      <c r="C14">
        <v>18</v>
      </c>
      <c r="D14">
        <v>1.1299999999999999</v>
      </c>
      <c r="E14">
        <v>61</v>
      </c>
      <c r="F14">
        <v>3.8125</v>
      </c>
      <c r="G14">
        <v>43</v>
      </c>
      <c r="H14">
        <v>73.8</v>
      </c>
    </row>
    <row r="15" spans="1:8" x14ac:dyDescent="0.25">
      <c r="A15" t="s">
        <v>375</v>
      </c>
      <c r="B15">
        <v>16</v>
      </c>
      <c r="C15">
        <v>17</v>
      </c>
      <c r="D15">
        <v>1.06</v>
      </c>
      <c r="E15">
        <v>77</v>
      </c>
      <c r="F15">
        <v>4.8125</v>
      </c>
      <c r="G15">
        <v>59</v>
      </c>
      <c r="H15">
        <v>80.5</v>
      </c>
    </row>
    <row r="16" spans="1:8" x14ac:dyDescent="0.25">
      <c r="A16" t="s">
        <v>376</v>
      </c>
      <c r="B16">
        <v>16</v>
      </c>
      <c r="C16">
        <v>19</v>
      </c>
      <c r="D16">
        <v>1.19</v>
      </c>
      <c r="E16">
        <v>54</v>
      </c>
      <c r="F16">
        <v>3.375</v>
      </c>
      <c r="G16">
        <v>35</v>
      </c>
      <c r="H16">
        <v>66.7</v>
      </c>
    </row>
    <row r="17" spans="1:8" x14ac:dyDescent="0.25">
      <c r="A17" t="s">
        <v>377</v>
      </c>
      <c r="B17">
        <v>16</v>
      </c>
      <c r="C17">
        <v>19</v>
      </c>
      <c r="D17">
        <v>1.19</v>
      </c>
      <c r="E17">
        <v>48</v>
      </c>
      <c r="F17">
        <v>3</v>
      </c>
      <c r="G17">
        <v>30</v>
      </c>
      <c r="H17">
        <v>64.599999999999994</v>
      </c>
    </row>
    <row r="18" spans="1:8" x14ac:dyDescent="0.25">
      <c r="A18" t="s">
        <v>378</v>
      </c>
      <c r="B18">
        <v>15</v>
      </c>
      <c r="C18">
        <v>30</v>
      </c>
      <c r="D18">
        <v>2</v>
      </c>
      <c r="E18">
        <v>83</v>
      </c>
      <c r="F18">
        <v>5.5333333333333332</v>
      </c>
      <c r="G18">
        <v>53</v>
      </c>
      <c r="H18">
        <v>69.900000000000006</v>
      </c>
    </row>
    <row r="19" spans="1:8" x14ac:dyDescent="0.25">
      <c r="A19" t="s">
        <v>379</v>
      </c>
      <c r="B19">
        <v>16</v>
      </c>
      <c r="C19">
        <v>30</v>
      </c>
      <c r="D19">
        <v>1.87</v>
      </c>
      <c r="E19">
        <v>78</v>
      </c>
      <c r="F19">
        <v>4.875</v>
      </c>
      <c r="G19">
        <v>50</v>
      </c>
      <c r="H19">
        <v>66.7</v>
      </c>
    </row>
    <row r="20" spans="1:8" x14ac:dyDescent="0.25">
      <c r="A20" t="s">
        <v>380</v>
      </c>
      <c r="B20">
        <v>16</v>
      </c>
      <c r="C20">
        <v>16</v>
      </c>
      <c r="D20">
        <v>1</v>
      </c>
      <c r="E20">
        <v>58</v>
      </c>
      <c r="F20">
        <v>3.625</v>
      </c>
      <c r="G20">
        <v>42</v>
      </c>
      <c r="H20">
        <v>77.599999999999994</v>
      </c>
    </row>
    <row r="21" spans="1:8" x14ac:dyDescent="0.25">
      <c r="A21" t="s">
        <v>381</v>
      </c>
      <c r="B21">
        <v>16</v>
      </c>
      <c r="C21">
        <v>27</v>
      </c>
      <c r="D21">
        <v>1.69</v>
      </c>
      <c r="E21">
        <v>64</v>
      </c>
      <c r="F21">
        <v>4</v>
      </c>
      <c r="G21">
        <v>37</v>
      </c>
      <c r="H21">
        <v>67.2</v>
      </c>
    </row>
    <row r="24" spans="1:8" x14ac:dyDescent="0.25">
      <c r="A24" t="s">
        <v>132</v>
      </c>
      <c r="B24">
        <f>AVERAGE(Stats_2[Goals Against/90])</f>
        <v>1.2820000000000003</v>
      </c>
      <c r="C24">
        <f>AVERAGE(Stats_2[Shots on Target/90])</f>
        <v>3.9968750000000002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7FD-366C-4D7F-B33F-824BCDB2E252}">
  <sheetPr codeName="Sheet5"/>
  <dimension ref="A1:F23"/>
  <sheetViews>
    <sheetView workbookViewId="0">
      <selection activeCell="H31" sqref="H31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9.7109375" bestFit="1" customWidth="1"/>
    <col min="4" max="4" width="19.5703125" bestFit="1" customWidth="1"/>
    <col min="5" max="5" width="22.42578125" bestFit="1" customWidth="1"/>
    <col min="6" max="6" width="18.28515625" customWidth="1"/>
  </cols>
  <sheetData>
    <row r="1" spans="1:6" x14ac:dyDescent="0.25">
      <c r="A1" t="s">
        <v>2</v>
      </c>
      <c r="B1" t="s">
        <v>127</v>
      </c>
      <c r="C1" t="s">
        <v>149</v>
      </c>
      <c r="D1" t="s">
        <v>150</v>
      </c>
      <c r="E1" t="s">
        <v>153</v>
      </c>
      <c r="F1" t="s">
        <v>151</v>
      </c>
    </row>
    <row r="2" spans="1:6" x14ac:dyDescent="0.25">
      <c r="A2" t="s">
        <v>362</v>
      </c>
      <c r="B2">
        <v>16</v>
      </c>
      <c r="C2">
        <v>6879</v>
      </c>
      <c r="D2">
        <v>8541</v>
      </c>
      <c r="E2">
        <v>533.8125</v>
      </c>
      <c r="F2">
        <v>80.5</v>
      </c>
    </row>
    <row r="3" spans="1:6" x14ac:dyDescent="0.25">
      <c r="A3" t="s">
        <v>363</v>
      </c>
      <c r="B3">
        <v>16</v>
      </c>
      <c r="C3">
        <v>7523</v>
      </c>
      <c r="D3">
        <v>8926</v>
      </c>
      <c r="E3">
        <v>557.875</v>
      </c>
      <c r="F3">
        <v>84.3</v>
      </c>
    </row>
    <row r="4" spans="1:6" x14ac:dyDescent="0.25">
      <c r="A4" t="s">
        <v>364</v>
      </c>
      <c r="B4">
        <v>16</v>
      </c>
      <c r="C4">
        <v>4853</v>
      </c>
      <c r="D4">
        <v>6500</v>
      </c>
      <c r="E4">
        <v>406.25</v>
      </c>
      <c r="F4">
        <v>74.7</v>
      </c>
    </row>
    <row r="5" spans="1:6" x14ac:dyDescent="0.25">
      <c r="A5" t="s">
        <v>365</v>
      </c>
      <c r="B5">
        <v>16</v>
      </c>
      <c r="C5">
        <v>5113</v>
      </c>
      <c r="D5">
        <v>6732</v>
      </c>
      <c r="E5">
        <v>420.75</v>
      </c>
      <c r="F5">
        <v>76</v>
      </c>
    </row>
    <row r="6" spans="1:6" x14ac:dyDescent="0.25">
      <c r="A6" t="s">
        <v>366</v>
      </c>
      <c r="B6">
        <v>16</v>
      </c>
      <c r="C6">
        <v>7164</v>
      </c>
      <c r="D6">
        <v>8789</v>
      </c>
      <c r="E6">
        <v>549.3125</v>
      </c>
      <c r="F6">
        <v>81.5</v>
      </c>
    </row>
    <row r="7" spans="1:6" x14ac:dyDescent="0.25">
      <c r="A7" t="s">
        <v>367</v>
      </c>
      <c r="B7">
        <v>16</v>
      </c>
      <c r="C7">
        <v>6377</v>
      </c>
      <c r="D7">
        <v>7930</v>
      </c>
      <c r="E7">
        <v>495.625</v>
      </c>
      <c r="F7">
        <v>80.400000000000006</v>
      </c>
    </row>
    <row r="8" spans="1:6" x14ac:dyDescent="0.25">
      <c r="A8" t="s">
        <v>368</v>
      </c>
      <c r="B8">
        <v>16</v>
      </c>
      <c r="C8">
        <v>4744</v>
      </c>
      <c r="D8">
        <v>6356</v>
      </c>
      <c r="E8">
        <v>397.25</v>
      </c>
      <c r="F8">
        <v>74.599999999999994</v>
      </c>
    </row>
    <row r="9" spans="1:6" x14ac:dyDescent="0.25">
      <c r="A9" t="s">
        <v>369</v>
      </c>
      <c r="B9">
        <v>16</v>
      </c>
      <c r="C9">
        <v>4593</v>
      </c>
      <c r="D9">
        <v>6308</v>
      </c>
      <c r="E9">
        <v>394.25</v>
      </c>
      <c r="F9">
        <v>72.8</v>
      </c>
    </row>
    <row r="10" spans="1:6" x14ac:dyDescent="0.25">
      <c r="A10" t="s">
        <v>370</v>
      </c>
      <c r="B10">
        <v>16</v>
      </c>
      <c r="C10">
        <v>7872</v>
      </c>
      <c r="D10">
        <v>9306</v>
      </c>
      <c r="E10">
        <v>581.625</v>
      </c>
      <c r="F10">
        <v>84.6</v>
      </c>
    </row>
    <row r="11" spans="1:6" x14ac:dyDescent="0.25">
      <c r="A11" t="s">
        <v>371</v>
      </c>
      <c r="B11">
        <v>16</v>
      </c>
      <c r="C11">
        <v>5935</v>
      </c>
      <c r="D11">
        <v>7342</v>
      </c>
      <c r="E11">
        <v>458.875</v>
      </c>
      <c r="F11">
        <v>80.8</v>
      </c>
    </row>
    <row r="12" spans="1:6" x14ac:dyDescent="0.25">
      <c r="A12" t="s">
        <v>372</v>
      </c>
      <c r="B12">
        <v>16</v>
      </c>
      <c r="C12">
        <v>7627</v>
      </c>
      <c r="D12">
        <v>9118</v>
      </c>
      <c r="E12">
        <v>569.875</v>
      </c>
      <c r="F12">
        <v>83.6</v>
      </c>
    </row>
    <row r="13" spans="1:6" x14ac:dyDescent="0.25">
      <c r="A13" t="s">
        <v>373</v>
      </c>
      <c r="B13">
        <v>16</v>
      </c>
      <c r="C13">
        <v>5149</v>
      </c>
      <c r="D13">
        <v>6661</v>
      </c>
      <c r="E13">
        <v>416.3125</v>
      </c>
      <c r="F13">
        <v>77.3</v>
      </c>
    </row>
    <row r="14" spans="1:6" x14ac:dyDescent="0.25">
      <c r="A14" t="s">
        <v>374</v>
      </c>
      <c r="B14">
        <v>16</v>
      </c>
      <c r="C14">
        <v>7143</v>
      </c>
      <c r="D14">
        <v>8460</v>
      </c>
      <c r="E14">
        <v>528.75</v>
      </c>
      <c r="F14">
        <v>84.4</v>
      </c>
    </row>
    <row r="15" spans="1:6" x14ac:dyDescent="0.25">
      <c r="A15" t="s">
        <v>375</v>
      </c>
      <c r="B15">
        <v>16</v>
      </c>
      <c r="C15">
        <v>7542</v>
      </c>
      <c r="D15">
        <v>8869</v>
      </c>
      <c r="E15">
        <v>554.3125</v>
      </c>
      <c r="F15">
        <v>85</v>
      </c>
    </row>
    <row r="16" spans="1:6" x14ac:dyDescent="0.25">
      <c r="A16" t="s">
        <v>376</v>
      </c>
      <c r="B16">
        <v>16</v>
      </c>
      <c r="C16">
        <v>7983</v>
      </c>
      <c r="D16">
        <v>9417</v>
      </c>
      <c r="E16">
        <v>588.5625</v>
      </c>
      <c r="F16">
        <v>84.8</v>
      </c>
    </row>
    <row r="17" spans="1:6" x14ac:dyDescent="0.25">
      <c r="A17" t="s">
        <v>377</v>
      </c>
      <c r="B17">
        <v>16</v>
      </c>
      <c r="C17">
        <v>6872</v>
      </c>
      <c r="D17">
        <v>8384</v>
      </c>
      <c r="E17">
        <v>524</v>
      </c>
      <c r="F17">
        <v>82</v>
      </c>
    </row>
    <row r="18" spans="1:6" x14ac:dyDescent="0.25">
      <c r="A18" t="s">
        <v>378</v>
      </c>
      <c r="B18">
        <v>16</v>
      </c>
      <c r="C18">
        <v>5104</v>
      </c>
      <c r="D18">
        <v>6765</v>
      </c>
      <c r="E18">
        <v>422.8125</v>
      </c>
      <c r="F18">
        <v>75.400000000000006</v>
      </c>
    </row>
    <row r="19" spans="1:6" x14ac:dyDescent="0.25">
      <c r="A19" t="s">
        <v>379</v>
      </c>
      <c r="B19">
        <v>16</v>
      </c>
      <c r="C19">
        <v>5599</v>
      </c>
      <c r="D19">
        <v>7129</v>
      </c>
      <c r="E19">
        <v>445.5625</v>
      </c>
      <c r="F19">
        <v>78.5</v>
      </c>
    </row>
    <row r="20" spans="1:6" x14ac:dyDescent="0.25">
      <c r="A20" t="s">
        <v>380</v>
      </c>
      <c r="B20">
        <v>16</v>
      </c>
      <c r="C20">
        <v>6074</v>
      </c>
      <c r="D20">
        <v>7696</v>
      </c>
      <c r="E20">
        <v>481</v>
      </c>
      <c r="F20">
        <v>78.900000000000006</v>
      </c>
    </row>
    <row r="21" spans="1:6" x14ac:dyDescent="0.25">
      <c r="A21" t="s">
        <v>381</v>
      </c>
      <c r="B21">
        <v>16</v>
      </c>
      <c r="C21">
        <v>4436</v>
      </c>
      <c r="D21">
        <v>5828</v>
      </c>
      <c r="E21">
        <v>364.25</v>
      </c>
      <c r="F21">
        <v>76.099999999999994</v>
      </c>
    </row>
    <row r="23" spans="1:6" x14ac:dyDescent="0.25">
      <c r="A23" t="s">
        <v>152</v>
      </c>
      <c r="B23">
        <f>AVERAGE(Stats_6[Completion Rate])</f>
        <v>79.81</v>
      </c>
      <c r="C23">
        <f>AVERAGE(Stats_6[Passes Attempted/90])</f>
        <v>484.55312500000002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44C9-861C-4262-811F-038F3E24C117}">
  <sheetPr codeName="Sheet6"/>
  <dimension ref="A1:L25"/>
  <sheetViews>
    <sheetView workbookViewId="0">
      <selection activeCell="Q38" sqref="Q38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20.140625" bestFit="1" customWidth="1"/>
    <col min="4" max="4" width="23" bestFit="1" customWidth="1"/>
    <col min="5" max="5" width="14.42578125" bestFit="1" customWidth="1"/>
    <col min="6" max="6" width="15" style="10" bestFit="1" customWidth="1"/>
    <col min="7" max="7" width="14.42578125" bestFit="1" customWidth="1"/>
    <col min="8" max="8" width="11.7109375" bestFit="1" customWidth="1"/>
    <col min="9" max="9" width="21" bestFit="1" customWidth="1"/>
    <col min="10" max="10" width="23.85546875" bestFit="1" customWidth="1"/>
    <col min="11" max="11" width="12.85546875" bestFit="1" customWidth="1"/>
    <col min="12" max="12" width="15.85546875" bestFit="1" customWidth="1"/>
  </cols>
  <sheetData>
    <row r="1" spans="1:12" x14ac:dyDescent="0.25">
      <c r="A1" t="s">
        <v>2</v>
      </c>
      <c r="B1" t="s">
        <v>127</v>
      </c>
      <c r="C1" t="s">
        <v>154</v>
      </c>
      <c r="D1" t="s">
        <v>155</v>
      </c>
      <c r="E1" t="s">
        <v>156</v>
      </c>
      <c r="F1" s="10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5">
      <c r="A2" t="s">
        <v>362</v>
      </c>
      <c r="B2">
        <v>16</v>
      </c>
      <c r="C2">
        <v>243</v>
      </c>
      <c r="D2">
        <v>15.1875</v>
      </c>
      <c r="E2">
        <v>144</v>
      </c>
      <c r="F2" s="10">
        <v>0.592592592592593</v>
      </c>
      <c r="G2">
        <v>196</v>
      </c>
      <c r="H2">
        <v>12.25</v>
      </c>
      <c r="I2">
        <v>155</v>
      </c>
      <c r="J2">
        <v>398</v>
      </c>
      <c r="K2">
        <v>244</v>
      </c>
      <c r="L2">
        <v>15.25</v>
      </c>
    </row>
    <row r="3" spans="1:12" x14ac:dyDescent="0.25">
      <c r="A3" t="s">
        <v>363</v>
      </c>
      <c r="B3">
        <v>16</v>
      </c>
      <c r="C3">
        <v>272</v>
      </c>
      <c r="D3">
        <v>17</v>
      </c>
      <c r="E3">
        <v>163</v>
      </c>
      <c r="F3" s="10">
        <v>0.59926470588235303</v>
      </c>
      <c r="G3">
        <v>181</v>
      </c>
      <c r="H3">
        <v>11.3125</v>
      </c>
      <c r="I3">
        <v>115</v>
      </c>
      <c r="J3">
        <v>387</v>
      </c>
      <c r="K3">
        <v>317</v>
      </c>
      <c r="L3">
        <v>19.8125</v>
      </c>
    </row>
    <row r="4" spans="1:12" x14ac:dyDescent="0.25">
      <c r="A4" t="s">
        <v>364</v>
      </c>
      <c r="B4">
        <v>16</v>
      </c>
      <c r="C4">
        <v>219</v>
      </c>
      <c r="D4">
        <v>13.6875</v>
      </c>
      <c r="E4">
        <v>130</v>
      </c>
      <c r="F4" s="10">
        <v>0.59360730593607303</v>
      </c>
      <c r="G4">
        <v>159</v>
      </c>
      <c r="H4">
        <v>9.9375</v>
      </c>
      <c r="I4">
        <v>120</v>
      </c>
      <c r="J4">
        <v>339</v>
      </c>
      <c r="K4">
        <v>307</v>
      </c>
      <c r="L4">
        <v>19.1875</v>
      </c>
    </row>
    <row r="5" spans="1:12" x14ac:dyDescent="0.25">
      <c r="A5" t="s">
        <v>365</v>
      </c>
      <c r="B5">
        <v>16</v>
      </c>
      <c r="C5">
        <v>270</v>
      </c>
      <c r="D5">
        <v>16.875</v>
      </c>
      <c r="E5">
        <v>166</v>
      </c>
      <c r="F5" s="10">
        <v>0.61481481481481504</v>
      </c>
      <c r="G5">
        <v>213</v>
      </c>
      <c r="H5">
        <v>13.3125</v>
      </c>
      <c r="I5">
        <v>118</v>
      </c>
      <c r="J5">
        <v>388</v>
      </c>
      <c r="K5">
        <v>321</v>
      </c>
      <c r="L5">
        <v>20.0625</v>
      </c>
    </row>
    <row r="6" spans="1:12" x14ac:dyDescent="0.25">
      <c r="A6" t="s">
        <v>366</v>
      </c>
      <c r="B6">
        <v>16</v>
      </c>
      <c r="C6">
        <v>275</v>
      </c>
      <c r="D6">
        <v>17.1875</v>
      </c>
      <c r="E6">
        <v>162</v>
      </c>
      <c r="F6" s="10">
        <v>0.589090909090909</v>
      </c>
      <c r="G6">
        <v>207</v>
      </c>
      <c r="H6">
        <v>12.9375</v>
      </c>
      <c r="I6">
        <v>97</v>
      </c>
      <c r="J6">
        <v>372</v>
      </c>
      <c r="K6">
        <v>202</v>
      </c>
      <c r="L6">
        <v>12.625</v>
      </c>
    </row>
    <row r="7" spans="1:12" x14ac:dyDescent="0.25">
      <c r="A7" t="s">
        <v>367</v>
      </c>
      <c r="B7">
        <v>16</v>
      </c>
      <c r="C7">
        <v>243</v>
      </c>
      <c r="D7">
        <v>15.1875</v>
      </c>
      <c r="E7">
        <v>147</v>
      </c>
      <c r="F7" s="10">
        <v>0.60493827160493796</v>
      </c>
      <c r="G7">
        <v>204</v>
      </c>
      <c r="H7">
        <v>12.75</v>
      </c>
      <c r="I7">
        <v>98</v>
      </c>
      <c r="J7">
        <v>341</v>
      </c>
      <c r="K7">
        <v>338</v>
      </c>
      <c r="L7">
        <v>21.125</v>
      </c>
    </row>
    <row r="8" spans="1:12" x14ac:dyDescent="0.25">
      <c r="A8" t="s">
        <v>368</v>
      </c>
      <c r="B8">
        <v>16</v>
      </c>
      <c r="C8">
        <v>272</v>
      </c>
      <c r="D8">
        <v>17</v>
      </c>
      <c r="E8">
        <v>152</v>
      </c>
      <c r="F8" s="10">
        <v>0.55882352941176505</v>
      </c>
      <c r="G8">
        <v>193</v>
      </c>
      <c r="H8">
        <v>12.0625</v>
      </c>
      <c r="I8">
        <v>147</v>
      </c>
      <c r="J8">
        <v>419</v>
      </c>
      <c r="K8">
        <v>311</v>
      </c>
      <c r="L8">
        <v>19.4375</v>
      </c>
    </row>
    <row r="9" spans="1:12" x14ac:dyDescent="0.25">
      <c r="A9" t="s">
        <v>369</v>
      </c>
      <c r="B9">
        <v>16</v>
      </c>
      <c r="C9">
        <v>249</v>
      </c>
      <c r="D9">
        <v>15.5625</v>
      </c>
      <c r="E9">
        <v>154</v>
      </c>
      <c r="F9" s="10">
        <v>0.61847389558232901</v>
      </c>
      <c r="G9">
        <v>159</v>
      </c>
      <c r="H9">
        <v>9.9375</v>
      </c>
      <c r="I9">
        <v>123</v>
      </c>
      <c r="J9">
        <v>372</v>
      </c>
      <c r="K9">
        <v>324</v>
      </c>
      <c r="L9">
        <v>20.25</v>
      </c>
    </row>
    <row r="10" spans="1:12" x14ac:dyDescent="0.25">
      <c r="A10" t="s">
        <v>370</v>
      </c>
      <c r="B10">
        <v>16</v>
      </c>
      <c r="C10">
        <v>257</v>
      </c>
      <c r="D10">
        <v>16.0625</v>
      </c>
      <c r="E10">
        <v>154</v>
      </c>
      <c r="F10" s="10">
        <v>0.59922178988326802</v>
      </c>
      <c r="G10">
        <v>152</v>
      </c>
      <c r="H10">
        <v>9.5</v>
      </c>
      <c r="I10">
        <v>135</v>
      </c>
      <c r="J10">
        <v>392</v>
      </c>
      <c r="K10">
        <v>227</v>
      </c>
      <c r="L10">
        <v>14.1875</v>
      </c>
    </row>
    <row r="11" spans="1:12" x14ac:dyDescent="0.25">
      <c r="A11" t="s">
        <v>371</v>
      </c>
      <c r="B11">
        <v>16</v>
      </c>
      <c r="C11">
        <v>230</v>
      </c>
      <c r="D11">
        <v>14.375</v>
      </c>
      <c r="E11">
        <v>149</v>
      </c>
      <c r="F11" s="10">
        <v>0.647826086956522</v>
      </c>
      <c r="G11">
        <v>151</v>
      </c>
      <c r="H11">
        <v>9.4375</v>
      </c>
      <c r="I11">
        <v>126</v>
      </c>
      <c r="J11">
        <v>356</v>
      </c>
      <c r="K11">
        <v>359</v>
      </c>
      <c r="L11">
        <v>22.4375</v>
      </c>
    </row>
    <row r="12" spans="1:12" x14ac:dyDescent="0.25">
      <c r="A12" t="s">
        <v>372</v>
      </c>
      <c r="B12">
        <v>16</v>
      </c>
      <c r="C12">
        <v>237</v>
      </c>
      <c r="D12">
        <v>14.8125</v>
      </c>
      <c r="E12">
        <v>149</v>
      </c>
      <c r="F12" s="10">
        <v>0.62869198312236296</v>
      </c>
      <c r="G12">
        <v>182</v>
      </c>
      <c r="H12">
        <v>11.375</v>
      </c>
      <c r="I12">
        <v>132</v>
      </c>
      <c r="J12">
        <v>369</v>
      </c>
      <c r="K12">
        <v>254</v>
      </c>
      <c r="L12">
        <v>15.875</v>
      </c>
    </row>
    <row r="13" spans="1:12" x14ac:dyDescent="0.25">
      <c r="A13" t="s">
        <v>373</v>
      </c>
      <c r="B13">
        <v>16</v>
      </c>
      <c r="C13">
        <v>265</v>
      </c>
      <c r="D13">
        <v>16.5625</v>
      </c>
      <c r="E13">
        <v>169</v>
      </c>
      <c r="F13" s="10">
        <v>0.63773584905660397</v>
      </c>
      <c r="G13">
        <v>198</v>
      </c>
      <c r="H13">
        <v>12.375</v>
      </c>
      <c r="I13">
        <v>144</v>
      </c>
      <c r="J13">
        <v>409</v>
      </c>
      <c r="K13">
        <v>296</v>
      </c>
      <c r="L13">
        <v>18.5</v>
      </c>
    </row>
    <row r="14" spans="1:12" x14ac:dyDescent="0.25">
      <c r="A14" t="s">
        <v>374</v>
      </c>
      <c r="B14">
        <v>16</v>
      </c>
      <c r="C14">
        <v>251</v>
      </c>
      <c r="D14">
        <v>15.6875</v>
      </c>
      <c r="E14">
        <v>138</v>
      </c>
      <c r="F14" s="10">
        <v>0.54980079681274896</v>
      </c>
      <c r="G14">
        <v>164</v>
      </c>
      <c r="H14">
        <v>10.25</v>
      </c>
      <c r="I14">
        <v>127</v>
      </c>
      <c r="J14">
        <v>378</v>
      </c>
      <c r="K14">
        <v>246</v>
      </c>
      <c r="L14">
        <v>15.375</v>
      </c>
    </row>
    <row r="15" spans="1:12" x14ac:dyDescent="0.25">
      <c r="A15" t="s">
        <v>375</v>
      </c>
      <c r="B15">
        <v>16</v>
      </c>
      <c r="C15">
        <v>256</v>
      </c>
      <c r="D15">
        <v>16</v>
      </c>
      <c r="E15">
        <v>137</v>
      </c>
      <c r="F15" s="10">
        <v>0.53515625</v>
      </c>
      <c r="G15">
        <v>161</v>
      </c>
      <c r="H15">
        <v>10.0625</v>
      </c>
      <c r="I15">
        <v>115</v>
      </c>
      <c r="J15">
        <v>371</v>
      </c>
      <c r="K15">
        <v>252</v>
      </c>
      <c r="L15">
        <v>15.75</v>
      </c>
    </row>
    <row r="16" spans="1:12" x14ac:dyDescent="0.25">
      <c r="A16" t="s">
        <v>376</v>
      </c>
      <c r="B16">
        <v>16</v>
      </c>
      <c r="C16">
        <v>273</v>
      </c>
      <c r="D16">
        <v>17.0625</v>
      </c>
      <c r="E16">
        <v>157</v>
      </c>
      <c r="F16" s="10">
        <v>0.57509157509157505</v>
      </c>
      <c r="G16">
        <v>143</v>
      </c>
      <c r="H16">
        <v>8.9375</v>
      </c>
      <c r="I16">
        <v>111</v>
      </c>
      <c r="J16">
        <v>384</v>
      </c>
      <c r="K16">
        <v>244</v>
      </c>
      <c r="L16">
        <v>15.25</v>
      </c>
    </row>
    <row r="17" spans="1:12" x14ac:dyDescent="0.25">
      <c r="A17" t="s">
        <v>377</v>
      </c>
      <c r="B17">
        <v>16</v>
      </c>
      <c r="C17">
        <v>274</v>
      </c>
      <c r="D17">
        <v>17.125</v>
      </c>
      <c r="E17">
        <v>158</v>
      </c>
      <c r="F17" s="10">
        <v>0.57664233576642299</v>
      </c>
      <c r="G17">
        <v>147</v>
      </c>
      <c r="H17">
        <v>9.1875</v>
      </c>
      <c r="I17">
        <v>96</v>
      </c>
      <c r="J17">
        <v>370</v>
      </c>
      <c r="K17">
        <v>232</v>
      </c>
      <c r="L17">
        <v>14.5</v>
      </c>
    </row>
    <row r="18" spans="1:12" x14ac:dyDescent="0.25">
      <c r="A18" t="s">
        <v>378</v>
      </c>
      <c r="B18">
        <v>16</v>
      </c>
      <c r="C18">
        <v>249</v>
      </c>
      <c r="D18">
        <v>15.5625</v>
      </c>
      <c r="E18">
        <v>148</v>
      </c>
      <c r="F18" s="10">
        <v>0.59437751004016104</v>
      </c>
      <c r="G18">
        <v>168</v>
      </c>
      <c r="H18">
        <v>10.5</v>
      </c>
      <c r="I18">
        <v>134</v>
      </c>
      <c r="J18">
        <v>383</v>
      </c>
      <c r="K18">
        <v>308</v>
      </c>
      <c r="L18">
        <v>19.25</v>
      </c>
    </row>
    <row r="19" spans="1:12" x14ac:dyDescent="0.25">
      <c r="A19" t="s">
        <v>379</v>
      </c>
      <c r="B19">
        <v>16</v>
      </c>
      <c r="C19">
        <v>203</v>
      </c>
      <c r="D19">
        <v>12.6875</v>
      </c>
      <c r="E19">
        <v>118</v>
      </c>
      <c r="F19" s="10">
        <v>0.58128078817733997</v>
      </c>
      <c r="G19">
        <v>160</v>
      </c>
      <c r="H19">
        <v>10</v>
      </c>
      <c r="I19">
        <v>116</v>
      </c>
      <c r="J19">
        <v>319</v>
      </c>
      <c r="K19">
        <v>306</v>
      </c>
      <c r="L19">
        <v>19.125</v>
      </c>
    </row>
    <row r="20" spans="1:12" x14ac:dyDescent="0.25">
      <c r="A20" t="s">
        <v>380</v>
      </c>
      <c r="B20">
        <v>16</v>
      </c>
      <c r="C20">
        <v>208</v>
      </c>
      <c r="D20">
        <v>13</v>
      </c>
      <c r="E20">
        <v>132</v>
      </c>
      <c r="F20" s="10">
        <v>0.63461538461538503</v>
      </c>
      <c r="G20">
        <v>128</v>
      </c>
      <c r="H20">
        <v>8</v>
      </c>
      <c r="I20">
        <v>140</v>
      </c>
      <c r="J20">
        <v>348</v>
      </c>
      <c r="K20">
        <v>238</v>
      </c>
      <c r="L20">
        <v>14.875</v>
      </c>
    </row>
    <row r="21" spans="1:12" x14ac:dyDescent="0.25">
      <c r="A21" t="s">
        <v>381</v>
      </c>
      <c r="B21">
        <v>16</v>
      </c>
      <c r="C21">
        <v>254</v>
      </c>
      <c r="D21">
        <v>15.875</v>
      </c>
      <c r="E21">
        <v>156</v>
      </c>
      <c r="F21" s="10">
        <v>0.61417322834645705</v>
      </c>
      <c r="G21">
        <v>180</v>
      </c>
      <c r="H21">
        <v>11.25</v>
      </c>
      <c r="I21">
        <v>125</v>
      </c>
      <c r="J21">
        <v>379</v>
      </c>
      <c r="K21">
        <v>393</v>
      </c>
      <c r="L21">
        <v>24.5625</v>
      </c>
    </row>
    <row r="23" spans="1:12" x14ac:dyDescent="0.25">
      <c r="A23" t="s">
        <v>132</v>
      </c>
    </row>
    <row r="24" spans="1:12" x14ac:dyDescent="0.25">
      <c r="A24" t="s">
        <v>164</v>
      </c>
      <c r="B24">
        <f>AVERAGE(Stats_7[Clearances/90])</f>
        <v>17.871874999999999</v>
      </c>
      <c r="C24">
        <f>AVERAGE(Stats_7[Blocks/90])</f>
        <v>10.768750000000001</v>
      </c>
    </row>
    <row r="25" spans="1:12" x14ac:dyDescent="0.25">
      <c r="A25" t="s">
        <v>165</v>
      </c>
      <c r="B25">
        <f>AVERAGE(Stats_7[Tackle Win %])</f>
        <v>0.59731098013923112</v>
      </c>
      <c r="C25">
        <f>AVERAGE(Stats_7[Tackles Attempted/90])</f>
        <v>15.625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CA4-00F6-41CA-9737-3028DC5B7783}">
  <sheetPr codeName="Sheet8"/>
  <dimension ref="A1:T78"/>
  <sheetViews>
    <sheetView workbookViewId="0">
      <selection activeCell="S33" sqref="S33"/>
    </sheetView>
  </sheetViews>
  <sheetFormatPr defaultColWidth="15.5703125" defaultRowHeight="15.75" customHeight="1" x14ac:dyDescent="0.25"/>
  <sheetData>
    <row r="1" spans="1:20" ht="15.75" customHeight="1" x14ac:dyDescent="0.25">
      <c r="A1" s="66" t="s">
        <v>173</v>
      </c>
      <c r="B1" s="60" t="s">
        <v>377</v>
      </c>
      <c r="C1" s="61"/>
      <c r="D1" s="61"/>
      <c r="E1" s="61"/>
      <c r="F1" s="61"/>
      <c r="G1" s="62"/>
      <c r="H1" s="67">
        <f>VLOOKUP(B1,'Table Prediction Calculations'!AQ3:AS22,2)*VLOOKUP(B3,'Table Prediction Calculations'!AQ3:AS22,3)*('Table Prediction Calculations'!AS1/2)</f>
        <v>1.9339947179372905</v>
      </c>
      <c r="I1" s="68"/>
      <c r="J1" s="69"/>
      <c r="K1" s="57">
        <f>SUM(E11:E20)</f>
        <v>0.42067820129655736</v>
      </c>
      <c r="L1" s="57"/>
      <c r="M1" s="57"/>
    </row>
    <row r="2" spans="1:20" ht="15.75" customHeight="1" x14ac:dyDescent="0.25">
      <c r="A2" s="66"/>
      <c r="B2" s="63"/>
      <c r="C2" s="64"/>
      <c r="D2" s="64"/>
      <c r="E2" s="64"/>
      <c r="F2" s="64"/>
      <c r="G2" s="65"/>
      <c r="H2" s="70"/>
      <c r="I2" s="71"/>
      <c r="J2" s="72"/>
      <c r="K2" s="57"/>
      <c r="L2" s="57"/>
      <c r="M2" s="57"/>
      <c r="N2" s="58">
        <f>1-SUM(K1:M4)</f>
        <v>0.21469980458191262</v>
      </c>
      <c r="O2" s="59"/>
      <c r="P2" s="59"/>
    </row>
    <row r="3" spans="1:20" ht="15.75" customHeight="1" x14ac:dyDescent="0.25">
      <c r="A3" s="66" t="s">
        <v>174</v>
      </c>
      <c r="B3" s="60" t="s">
        <v>376</v>
      </c>
      <c r="C3" s="61"/>
      <c r="D3" s="61"/>
      <c r="E3" s="61"/>
      <c r="F3" s="61"/>
      <c r="G3" s="62"/>
      <c r="H3" s="67">
        <f>VLOOKUP(B3,'Table Prediction Calculations'!AQ3:AS22,2)*VLOOKUP(B1,'Table Prediction Calculations'!AQ3:AS22,3)*('Table Prediction Calculations'!AS1/2)</f>
        <v>1.7932395101112839</v>
      </c>
      <c r="I3" s="68"/>
      <c r="J3" s="69"/>
      <c r="K3" s="57">
        <f>SUM(F11:F20)</f>
        <v>0.36462199412153007</v>
      </c>
      <c r="L3" s="57"/>
      <c r="M3" s="57"/>
      <c r="N3" s="59"/>
      <c r="O3" s="59"/>
      <c r="P3" s="59"/>
    </row>
    <row r="4" spans="1:20" ht="15.75" customHeight="1" x14ac:dyDescent="0.25">
      <c r="A4" s="66"/>
      <c r="B4" s="63"/>
      <c r="C4" s="64"/>
      <c r="D4" s="64"/>
      <c r="E4" s="64"/>
      <c r="F4" s="64"/>
      <c r="G4" s="65"/>
      <c r="H4" s="70"/>
      <c r="I4" s="71"/>
      <c r="J4" s="72"/>
      <c r="K4" s="57"/>
      <c r="L4" s="57"/>
      <c r="M4" s="57"/>
    </row>
    <row r="6" spans="1:20" ht="15.75" customHeight="1" x14ac:dyDescent="0.25">
      <c r="A6" s="47" t="s">
        <v>175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20" ht="15.7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12"/>
      <c r="R7" s="12"/>
      <c r="S7" s="12"/>
    </row>
    <row r="9" spans="1:20" s="12" customFormat="1" ht="15" hidden="1" customHeight="1" x14ac:dyDescent="0.25">
      <c r="A9" s="12" t="s">
        <v>66</v>
      </c>
      <c r="B9" s="13" t="str">
        <f>B1&amp;" Goals"</f>
        <v>Roma Goals</v>
      </c>
      <c r="C9" s="13" t="str">
        <f>B3&amp;" Goals"</f>
        <v>Napoli Goals</v>
      </c>
      <c r="E9" s="12" t="str">
        <f>B1&amp;" Win %"</f>
        <v>Roma Win %</v>
      </c>
      <c r="F9" s="12" t="str">
        <f>B3&amp;" Win %"</f>
        <v>Napoli Win %</v>
      </c>
      <c r="R9"/>
      <c r="S9"/>
      <c r="T9"/>
    </row>
    <row r="10" spans="1:20" ht="15.75" hidden="1" customHeight="1" x14ac:dyDescent="0.25">
      <c r="A10">
        <v>0</v>
      </c>
      <c r="B10" s="10">
        <f>_xlfn.POISSON.DIST(A10,$H$1,FALSE)</f>
        <v>0.14456952895187772</v>
      </c>
      <c r="C10" s="10">
        <f>_xlfn.POISSON.DIST(A10,$H$3,FALSE)</f>
        <v>0.16642017563952258</v>
      </c>
    </row>
    <row r="11" spans="1:20" ht="15.75" hidden="1" customHeight="1" x14ac:dyDescent="0.25">
      <c r="A11">
        <v>1</v>
      </c>
      <c r="B11" s="10">
        <f t="shared" ref="B11:B20" si="0">_xlfn.POISSON.DIST(A11,$H$1,FALSE)</f>
        <v>0.27959670536761366</v>
      </c>
      <c r="C11" s="10">
        <f t="shared" ref="C11:C20" si="1">_xlfn.POISSON.DIST(A11,$H$3,FALSE)</f>
        <v>0.29843123423645129</v>
      </c>
      <c r="E11" s="15">
        <f>B11*SUM($C$10:C10)</f>
        <v>4.653053281551011E-2</v>
      </c>
      <c r="F11" s="15">
        <f>C11*SUM($B$10:B10)</f>
        <v>4.3144062958091249E-2</v>
      </c>
    </row>
    <row r="12" spans="1:20" ht="15.75" hidden="1" customHeight="1" x14ac:dyDescent="0.25">
      <c r="A12">
        <v>2</v>
      </c>
      <c r="B12" s="10">
        <f t="shared" si="0"/>
        <v>0.2703692756668169</v>
      </c>
      <c r="C12" s="10">
        <f t="shared" si="1"/>
        <v>0.26757934014203993</v>
      </c>
      <c r="E12" s="15">
        <f>B12*SUM($C$10:C11)</f>
        <v>0.12568153898086568</v>
      </c>
      <c r="F12" s="15">
        <f>C12*SUM($B$10:B11)</f>
        <v>0.1134981210897434</v>
      </c>
    </row>
    <row r="13" spans="1:20" ht="15.75" hidden="1" customHeight="1" x14ac:dyDescent="0.25">
      <c r="A13">
        <v>3</v>
      </c>
      <c r="B13" s="10">
        <f t="shared" si="0"/>
        <v>0.17429758367738502</v>
      </c>
      <c r="C13" s="10">
        <f t="shared" si="1"/>
        <v>0.15994461494407075</v>
      </c>
      <c r="E13" s="15">
        <f>B13*SUM($C$10:C12)</f>
        <v>0.12766090993915463</v>
      </c>
      <c r="F13" s="15">
        <f>C13*SUM($B$10:B12)</f>
        <v>0.11108721470974389</v>
      </c>
    </row>
    <row r="14" spans="1:20" ht="15.75" hidden="1" customHeight="1" x14ac:dyDescent="0.25">
      <c r="A14">
        <v>4</v>
      </c>
      <c r="B14" s="10">
        <f t="shared" si="0"/>
        <v>8.4272651545323971E-2</v>
      </c>
      <c r="C14" s="10">
        <f t="shared" si="1"/>
        <v>7.1704750736810874E-2</v>
      </c>
      <c r="E14" s="15">
        <f>B14*SUM($C$10:C13)</f>
        <v>7.5202838179081063E-2</v>
      </c>
      <c r="F14" s="15">
        <f>C14*SUM($B$10:B13)</f>
        <v>6.2299460413047382E-2</v>
      </c>
    </row>
    <row r="15" spans="1:20" ht="15.75" hidden="1" customHeight="1" x14ac:dyDescent="0.25">
      <c r="A15">
        <v>5</v>
      </c>
      <c r="B15" s="10">
        <f t="shared" si="0"/>
        <v>3.2596572591045252E-2</v>
      </c>
      <c r="C15" s="10">
        <f t="shared" si="1"/>
        <v>2.5716758416786077E-2</v>
      </c>
      <c r="E15" s="15">
        <f>B15*SUM($C$10:C14)</f>
        <v>3.1425707474962351E-2</v>
      </c>
      <c r="F15" s="15">
        <f>C15*SUM($B$10:B14)</f>
        <v>2.4510790195191159E-2</v>
      </c>
    </row>
    <row r="16" spans="1:20" ht="15.75" hidden="1" customHeight="1" x14ac:dyDescent="0.25">
      <c r="A16">
        <v>6</v>
      </c>
      <c r="B16" s="10">
        <f t="shared" si="0"/>
        <v>1.0506933202323493E-2</v>
      </c>
      <c r="C16" s="10">
        <f t="shared" si="1"/>
        <v>7.6860512108279499E-3</v>
      </c>
      <c r="E16" s="15">
        <f>B16*SUM($C$10:C15)</f>
        <v>1.039972964020206E-2</v>
      </c>
      <c r="F16" s="15">
        <f>C16*SUM($B$10:B15)</f>
        <v>7.5761584932430865E-3</v>
      </c>
    </row>
    <row r="17" spans="1:14" ht="15.75" hidden="1" customHeight="1" x14ac:dyDescent="0.25">
      <c r="A17">
        <v>7</v>
      </c>
      <c r="B17" s="10">
        <f t="shared" si="0"/>
        <v>2.9029076164305148E-3</v>
      </c>
      <c r="C17" s="10">
        <f t="shared" si="1"/>
        <v>1.9689901011421943E-3</v>
      </c>
      <c r="E17" s="15">
        <f>B17*SUM($C$10:C16)</f>
        <v>2.8956007811897148E-3</v>
      </c>
      <c r="F17" s="15">
        <f>C17*SUM($B$10:B16)</f>
        <v>1.9615261538899775E-3</v>
      </c>
    </row>
    <row r="18" spans="1:14" ht="15.75" hidden="1" customHeight="1" x14ac:dyDescent="0.25">
      <c r="A18">
        <v>8</v>
      </c>
      <c r="B18" s="10">
        <f t="shared" si="0"/>
        <v>7.0177599960456858E-4</v>
      </c>
      <c r="C18" s="10">
        <f t="shared" si="1"/>
        <v>4.4135885554827479E-4</v>
      </c>
      <c r="E18" s="15">
        <f>B18*SUM($C$10:C17)</f>
        <v>7.0139136700594093E-4</v>
      </c>
      <c r="F18" s="15">
        <f>C18*SUM($B$10:B17)</f>
        <v>4.4096699889236725E-4</v>
      </c>
    </row>
    <row r="19" spans="1:14" ht="15.75" hidden="1" customHeight="1" x14ac:dyDescent="0.25">
      <c r="A19">
        <v>9</v>
      </c>
      <c r="B19" s="10">
        <f t="shared" si="0"/>
        <v>1.508034529344885E-4</v>
      </c>
      <c r="C19" s="10">
        <f t="shared" si="1"/>
        <v>8.7940237545184805E-5</v>
      </c>
      <c r="E19" s="15">
        <f>B19*SUM($C$10:C18)</f>
        <v>1.5078735832787816E-4</v>
      </c>
      <c r="F19" s="15">
        <f>C19*SUM($B$10:B18)</f>
        <v>8.7923874911329818E-5</v>
      </c>
    </row>
    <row r="20" spans="1:14" ht="15.75" hidden="1" customHeight="1" x14ac:dyDescent="0.25">
      <c r="A20">
        <v>10</v>
      </c>
      <c r="B20" s="10">
        <f t="shared" si="0"/>
        <v>2.9165308142200547E-5</v>
      </c>
      <c r="C20" s="10">
        <f t="shared" si="1"/>
        <v>1.5769790849459753E-5</v>
      </c>
      <c r="E20" s="15">
        <f>B20*SUM($C$10:C19)</f>
        <v>2.916476025790948E-5</v>
      </c>
      <c r="F20" s="15">
        <f>C20*SUM($B$10:B19)</f>
        <v>1.5769234776220083E-5</v>
      </c>
    </row>
    <row r="22" spans="1:14" ht="15.75" customHeight="1" x14ac:dyDescent="0.25">
      <c r="I22" s="16" t="str">
        <f>B1</f>
        <v>Roma</v>
      </c>
    </row>
    <row r="23" spans="1:14" ht="15.75" customHeight="1" x14ac:dyDescent="0.25">
      <c r="D23" s="12">
        <v>0</v>
      </c>
      <c r="E23" s="12">
        <v>1</v>
      </c>
      <c r="F23" s="12">
        <v>2</v>
      </c>
      <c r="G23" s="12">
        <v>3</v>
      </c>
      <c r="H23" s="12">
        <v>4</v>
      </c>
      <c r="I23" s="12">
        <v>5</v>
      </c>
      <c r="J23" s="12">
        <v>6</v>
      </c>
      <c r="K23" s="12">
        <v>7</v>
      </c>
      <c r="L23" s="12">
        <v>8</v>
      </c>
      <c r="M23" s="12">
        <v>9</v>
      </c>
      <c r="N23" s="12">
        <v>10</v>
      </c>
    </row>
    <row r="24" spans="1:14" ht="15.75" customHeight="1" x14ac:dyDescent="0.25">
      <c r="C24" s="12">
        <v>0</v>
      </c>
      <c r="D24" s="10">
        <f t="shared" ref="D24:N34" si="2">VLOOKUP(D$23,$A$9:$B$20,2,FALSE)*VLOOKUP($C24,$A$9:$C$20,3,FALSE)</f>
        <v>2.4059286400294533E-2</v>
      </c>
      <c r="E24" s="10">
        <f t="shared" si="2"/>
        <v>4.653053281551011E-2</v>
      </c>
      <c r="F24" s="10">
        <f t="shared" si="2"/>
        <v>4.4994902344002163E-2</v>
      </c>
      <c r="G24" s="10">
        <f t="shared" si="2"/>
        <v>2.9006634489134799E-2</v>
      </c>
      <c r="H24" s="10">
        <f t="shared" si="2"/>
        <v>1.4024669471781099E-2</v>
      </c>
      <c r="I24" s="10">
        <f t="shared" si="2"/>
        <v>5.4247273358481981E-3</v>
      </c>
      <c r="J24" s="10">
        <f t="shared" si="2"/>
        <v>1.7485656689634071E-3</v>
      </c>
      <c r="K24" s="10">
        <f t="shared" si="2"/>
        <v>4.8310239539167411E-4</v>
      </c>
      <c r="L24" s="10">
        <f t="shared" si="2"/>
        <v>1.1678968511379383E-4</v>
      </c>
      <c r="M24" s="10">
        <f t="shared" si="2"/>
        <v>2.5096737124404052E-5</v>
      </c>
      <c r="N24" s="10">
        <f t="shared" si="2"/>
        <v>4.8536957036058132E-6</v>
      </c>
    </row>
    <row r="25" spans="1:14" ht="15.75" customHeight="1" x14ac:dyDescent="0.25">
      <c r="C25" s="12">
        <v>1</v>
      </c>
      <c r="D25" s="10">
        <f t="shared" si="2"/>
        <v>4.3144062958091249E-2</v>
      </c>
      <c r="E25" s="10">
        <f t="shared" si="2"/>
        <v>8.3440389871302367E-2</v>
      </c>
      <c r="F25" s="10">
        <f t="shared" si="2"/>
        <v>8.0686636636863499E-2</v>
      </c>
      <c r="G25" s="10">
        <f t="shared" si="2"/>
        <v>5.2015843021273156E-2</v>
      </c>
      <c r="H25" s="10">
        <f t="shared" si="2"/>
        <v>2.5149591413049417E-2</v>
      </c>
      <c r="I25" s="10">
        <f t="shared" si="2"/>
        <v>9.7278353902237134E-3</v>
      </c>
      <c r="J25" s="10">
        <f t="shared" si="2"/>
        <v>3.1355970436093496E-3</v>
      </c>
      <c r="K25" s="10">
        <f t="shared" si="2"/>
        <v>8.663183028457535E-4</v>
      </c>
      <c r="L25" s="10">
        <f t="shared" si="2"/>
        <v>2.0943187771951075E-4</v>
      </c>
      <c r="M25" s="10">
        <f t="shared" si="2"/>
        <v>4.5004460586357998E-5</v>
      </c>
      <c r="N25" s="10">
        <f t="shared" si="2"/>
        <v>8.7038389057633321E-6</v>
      </c>
    </row>
    <row r="26" spans="1:14" ht="15.75" customHeight="1" x14ac:dyDescent="0.25">
      <c r="C26" s="12">
        <v>2</v>
      </c>
      <c r="D26" s="10">
        <f t="shared" si="2"/>
        <v>3.868381916158898E-2</v>
      </c>
      <c r="E26" s="10">
        <f t="shared" si="2"/>
        <v>7.4814301928154414E-2</v>
      </c>
      <c r="F26" s="10">
        <f t="shared" si="2"/>
        <v>7.2345232377608162E-2</v>
      </c>
      <c r="G26" s="10">
        <f t="shared" si="2"/>
        <v>4.6638432428746671E-2</v>
      </c>
      <c r="H26" s="10">
        <f t="shared" si="2"/>
        <v>2.2549620492517849E-2</v>
      </c>
      <c r="I26" s="10">
        <f t="shared" si="2"/>
        <v>8.7221693848039926E-3</v>
      </c>
      <c r="J26" s="10">
        <f t="shared" si="2"/>
        <v>2.8114382531942107E-3</v>
      </c>
      <c r="K26" s="10">
        <f t="shared" si="2"/>
        <v>7.7675810449777914E-4</v>
      </c>
      <c r="L26" s="10">
        <f t="shared" si="2"/>
        <v>1.8778075890171094E-4</v>
      </c>
      <c r="M26" s="10">
        <f t="shared" si="2"/>
        <v>4.0351888427351611E-5</v>
      </c>
      <c r="N26" s="10">
        <f t="shared" si="2"/>
        <v>7.8040339077292873E-6</v>
      </c>
    </row>
    <row r="27" spans="1:14" ht="15.75" customHeight="1" x14ac:dyDescent="0.25">
      <c r="C27" s="12">
        <v>3</v>
      </c>
      <c r="D27" s="10">
        <f t="shared" si="2"/>
        <v>2.3123117640853771E-2</v>
      </c>
      <c r="E27" s="10">
        <f t="shared" si="2"/>
        <v>4.4719987379653769E-2</v>
      </c>
      <c r="F27" s="10">
        <f t="shared" si="2"/>
        <v>4.3244109689236344E-2</v>
      </c>
      <c r="G27" s="10">
        <f t="shared" si="2"/>
        <v>2.7877959906961298E-2</v>
      </c>
      <c r="H27" s="10">
        <f t="shared" si="2"/>
        <v>1.3478956801732691E-2</v>
      </c>
      <c r="I27" s="10">
        <f t="shared" si="2"/>
        <v>5.2136462515711838E-3</v>
      </c>
      <c r="J27" s="10">
        <f t="shared" si="2"/>
        <v>1.6805273852887033E-3</v>
      </c>
      <c r="K27" s="10">
        <f t="shared" si="2"/>
        <v>4.6430444092818894E-4</v>
      </c>
      <c r="L27" s="10">
        <f t="shared" si="2"/>
        <v>1.1224529203374307E-4</v>
      </c>
      <c r="M27" s="10">
        <f t="shared" si="2"/>
        <v>2.4120200211843059E-5</v>
      </c>
      <c r="N27" s="10">
        <f t="shared" si="2"/>
        <v>4.6648339805294378E-6</v>
      </c>
    </row>
    <row r="28" spans="1:14" ht="15.75" customHeight="1" x14ac:dyDescent="0.25">
      <c r="C28" s="12">
        <v>4</v>
      </c>
      <c r="D28" s="10">
        <f t="shared" si="2"/>
        <v>1.0366322037632554E-2</v>
      </c>
      <c r="E28" s="10">
        <f t="shared" si="2"/>
        <v>2.0048412065218287E-2</v>
      </c>
      <c r="F28" s="10">
        <f t="shared" si="2"/>
        <v>1.9386761518581212E-2</v>
      </c>
      <c r="G28" s="10">
        <f t="shared" si="2"/>
        <v>1.2497964791615327E-2</v>
      </c>
      <c r="H28" s="10">
        <f t="shared" si="2"/>
        <v>6.0427494729875754E-3</v>
      </c>
      <c r="I28" s="10">
        <f t="shared" si="2"/>
        <v>2.337329112515261E-3</v>
      </c>
      <c r="J28" s="10">
        <f t="shared" si="2"/>
        <v>7.5339702628092811E-4</v>
      </c>
      <c r="K28" s="10">
        <f t="shared" si="2"/>
        <v>2.0815226704813986E-4</v>
      </c>
      <c r="L28" s="10">
        <f t="shared" si="2"/>
        <v>5.0320673124721875E-5</v>
      </c>
      <c r="M28" s="10">
        <f t="shared" si="2"/>
        <v>1.0813324002917889E-5</v>
      </c>
      <c r="N28" s="10">
        <f t="shared" si="2"/>
        <v>2.0912911504987708E-6</v>
      </c>
    </row>
    <row r="29" spans="1:14" ht="15.75" customHeight="1" x14ac:dyDescent="0.25">
      <c r="B29" s="12" t="str">
        <f>B3</f>
        <v>Napoli</v>
      </c>
      <c r="C29" s="12">
        <v>5</v>
      </c>
      <c r="D29" s="10">
        <f t="shared" si="2"/>
        <v>3.7178596504839996E-3</v>
      </c>
      <c r="E29" s="10">
        <f t="shared" si="2"/>
        <v>7.190320926068236E-3</v>
      </c>
      <c r="F29" s="10">
        <f t="shared" si="2"/>
        <v>6.9530213456449686E-3</v>
      </c>
      <c r="G29" s="10">
        <f t="shared" si="2"/>
        <v>4.4823688520608668E-3</v>
      </c>
      <c r="H29" s="10">
        <f t="shared" si="2"/>
        <v>2.1672194209330906E-3</v>
      </c>
      <c r="I29" s="10">
        <f t="shared" si="2"/>
        <v>8.3827818253914127E-4</v>
      </c>
      <c r="J29" s="10">
        <f t="shared" si="2"/>
        <v>2.7020426286546178E-4</v>
      </c>
      <c r="K29" s="10">
        <f t="shared" si="2"/>
        <v>7.4653373877991858E-5</v>
      </c>
      <c r="L29" s="10">
        <f t="shared" si="2"/>
        <v>1.8047403844529251E-5</v>
      </c>
      <c r="M29" s="10">
        <f t="shared" si="2"/>
        <v>3.8781759675334098E-6</v>
      </c>
      <c r="N29" s="10">
        <f t="shared" si="2"/>
        <v>7.500371836440954E-7</v>
      </c>
    </row>
    <row r="30" spans="1:14" ht="15.75" customHeight="1" x14ac:dyDescent="0.25">
      <c r="C30" s="12">
        <v>6</v>
      </c>
      <c r="D30" s="10">
        <f t="shared" si="2"/>
        <v>1.1111688030494061E-3</v>
      </c>
      <c r="E30" s="10">
        <f t="shared" si="2"/>
        <v>2.1489945958342526E-3</v>
      </c>
      <c r="F30" s="10">
        <f t="shared" si="2"/>
        <v>2.0780720986096138E-3</v>
      </c>
      <c r="G30" s="10">
        <f t="shared" si="2"/>
        <v>1.339660154067951E-3</v>
      </c>
      <c r="H30" s="10">
        <f t="shared" si="2"/>
        <v>6.4772391544961922E-4</v>
      </c>
      <c r="I30" s="10">
        <f t="shared" si="2"/>
        <v>2.5053892623224451E-4</v>
      </c>
      <c r="J30" s="10">
        <f t="shared" si="2"/>
        <v>8.0756826661806862E-5</v>
      </c>
      <c r="K30" s="10">
        <f t="shared" si="2"/>
        <v>2.2311896600187436E-5</v>
      </c>
      <c r="L30" s="10">
        <f t="shared" si="2"/>
        <v>5.3938862714906896E-6</v>
      </c>
      <c r="M30" s="10">
        <f t="shared" si="2"/>
        <v>1.159083062024161E-6</v>
      </c>
      <c r="N30" s="10">
        <f t="shared" si="2"/>
        <v>2.2416605196053078E-7</v>
      </c>
    </row>
    <row r="31" spans="1:14" ht="15.75" customHeight="1" x14ac:dyDescent="0.25">
      <c r="C31" s="12">
        <v>7</v>
      </c>
      <c r="D31" s="10">
        <f t="shared" si="2"/>
        <v>2.8465597143303712E-4</v>
      </c>
      <c r="E31" s="10">
        <f t="shared" si="2"/>
        <v>5.5052314518080198E-4</v>
      </c>
      <c r="F31" s="10">
        <f t="shared" si="2"/>
        <v>5.3235442744094762E-4</v>
      </c>
      <c r="G31" s="10">
        <f t="shared" si="2"/>
        <v>3.4319021691377438E-4</v>
      </c>
      <c r="H31" s="10">
        <f t="shared" si="2"/>
        <v>1.6593201668974833E-4</v>
      </c>
      <c r="I31" s="10">
        <f t="shared" si="2"/>
        <v>6.4182328762931067E-5</v>
      </c>
      <c r="J31" s="10">
        <f t="shared" si="2"/>
        <v>2.0688047468737212E-5</v>
      </c>
      <c r="K31" s="10">
        <f t="shared" si="2"/>
        <v>5.7157963612819656E-6</v>
      </c>
      <c r="L31" s="10">
        <f t="shared" si="2"/>
        <v>1.381789996440564E-6</v>
      </c>
      <c r="M31" s="10">
        <f t="shared" si="2"/>
        <v>2.9693050604607063E-7</v>
      </c>
      <c r="N31" s="10">
        <f t="shared" si="2"/>
        <v>5.742620302875472E-8</v>
      </c>
    </row>
    <row r="32" spans="1:14" ht="15.75" customHeight="1" x14ac:dyDescent="0.25">
      <c r="C32" s="12">
        <v>8</v>
      </c>
      <c r="D32" s="10">
        <f t="shared" si="2"/>
        <v>6.3807041845353931E-5</v>
      </c>
      <c r="E32" s="10">
        <f t="shared" si="2"/>
        <v>1.2340248189611814E-4</v>
      </c>
      <c r="F32" s="10">
        <f t="shared" si="2"/>
        <v>1.1932987408372232E-4</v>
      </c>
      <c r="G32" s="10">
        <f t="shared" si="2"/>
        <v>7.6927782056680311E-5</v>
      </c>
      <c r="H32" s="10">
        <f t="shared" si="2"/>
        <v>3.719448104006274E-5</v>
      </c>
      <c r="I32" s="10">
        <f t="shared" si="2"/>
        <v>1.4386785973579995E-5</v>
      </c>
      <c r="J32" s="10">
        <f t="shared" si="2"/>
        <v>4.6373280134996668E-6</v>
      </c>
      <c r="K32" s="10">
        <f t="shared" si="2"/>
        <v>1.2812239833501422E-6</v>
      </c>
      <c r="L32" s="10">
        <f t="shared" si="2"/>
        <v>3.0973505203671895E-7</v>
      </c>
      <c r="M32" s="10">
        <f t="shared" si="2"/>
        <v>6.6558439399893966E-8</v>
      </c>
      <c r="N32" s="10">
        <f t="shared" si="2"/>
        <v>1.2872367023354415E-8</v>
      </c>
    </row>
    <row r="33" spans="1:16" ht="15.75" customHeight="1" x14ac:dyDescent="0.25">
      <c r="C33" s="12">
        <v>9</v>
      </c>
      <c r="D33" s="10">
        <f t="shared" si="2"/>
        <v>1.2713478717823598E-5</v>
      </c>
      <c r="E33" s="10">
        <f t="shared" si="2"/>
        <v>2.4587800686878992E-5</v>
      </c>
      <c r="F33" s="10">
        <f t="shared" si="2"/>
        <v>2.3776338327059433E-5</v>
      </c>
      <c r="G33" s="10">
        <f t="shared" si="2"/>
        <v>1.5327770912140965E-5</v>
      </c>
      <c r="H33" s="10">
        <f t="shared" si="2"/>
        <v>7.4109569954583751E-6</v>
      </c>
      <c r="I33" s="10">
        <f t="shared" si="2"/>
        <v>2.8665503368153794E-6</v>
      </c>
      <c r="J33" s="10">
        <f t="shared" si="2"/>
        <v>9.2398220168371725E-7</v>
      </c>
      <c r="K33" s="10">
        <f t="shared" si="2"/>
        <v>2.5528238536062567E-7</v>
      </c>
      <c r="L33" s="10">
        <f t="shared" si="2"/>
        <v>6.1714348108735272E-8</v>
      </c>
      <c r="M33" s="10">
        <f t="shared" si="2"/>
        <v>1.3261691473693015E-8</v>
      </c>
      <c r="N33" s="10">
        <f t="shared" si="2"/>
        <v>2.5648041261036287E-9</v>
      </c>
    </row>
    <row r="34" spans="1:16" ht="15.75" customHeight="1" x14ac:dyDescent="0.25">
      <c r="C34" s="12">
        <v>10</v>
      </c>
      <c r="D34" s="10">
        <f t="shared" si="2"/>
        <v>2.2798312347760281E-6</v>
      </c>
      <c r="E34" s="10">
        <f t="shared" si="2"/>
        <v>4.4091815658452889E-6</v>
      </c>
      <c r="F34" s="10">
        <f t="shared" si="2"/>
        <v>4.2636669293856305E-6</v>
      </c>
      <c r="G34" s="10">
        <f t="shared" si="2"/>
        <v>2.7486364401585716E-6</v>
      </c>
      <c r="H34" s="10">
        <f t="shared" si="2"/>
        <v>1.3289620891991602E-6</v>
      </c>
      <c r="I34" s="10">
        <f t="shared" si="2"/>
        <v>5.1404113217001602E-7</v>
      </c>
      <c r="J34" s="10">
        <f t="shared" si="2"/>
        <v>1.6569213906988588E-7</v>
      </c>
      <c r="K34" s="10">
        <f t="shared" si="2"/>
        <v>4.5778245966412954E-8</v>
      </c>
      <c r="L34" s="10">
        <f t="shared" si="2"/>
        <v>1.1066860736934596E-8</v>
      </c>
      <c r="M34" s="10">
        <f t="shared" si="2"/>
        <v>2.3781389121532311E-9</v>
      </c>
      <c r="N34" s="10">
        <f t="shared" si="2"/>
        <v>4.5993080946254821E-10</v>
      </c>
    </row>
    <row r="35" spans="1:16" ht="15.75" customHeight="1" x14ac:dyDescent="0.25"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6" ht="15.75" customHeight="1" x14ac:dyDescent="0.25"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6" ht="15.75" customHeight="1" x14ac:dyDescent="0.25">
      <c r="A37" s="47" t="s">
        <v>182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1:16" ht="15.75" customHeight="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</row>
    <row r="39" spans="1:16" ht="15.75" customHeight="1" x14ac:dyDescent="0.25">
      <c r="A39" s="48" t="str">
        <f>B1</f>
        <v>Roma</v>
      </c>
      <c r="B39" s="48"/>
      <c r="C39" s="48"/>
      <c r="D39" s="48"/>
      <c r="E39" s="48"/>
      <c r="F39" s="48"/>
      <c r="G39" s="48"/>
      <c r="H39" s="50">
        <f>INDEX(D23:N23, 1, MATCH(MAX(B67:L67), B67:L67, 0))</f>
        <v>1</v>
      </c>
      <c r="I39" s="50">
        <f>INDEX(D23:N23, 1, MATCH(MAX(B68:B78), B68:B78, 0))</f>
        <v>1</v>
      </c>
      <c r="J39" s="49" t="str">
        <f>B3</f>
        <v>Napoli</v>
      </c>
      <c r="K39" s="49"/>
      <c r="L39" s="49"/>
      <c r="M39" s="49"/>
      <c r="N39" s="49"/>
      <c r="O39" s="49"/>
      <c r="P39" s="49"/>
    </row>
    <row r="40" spans="1:16" ht="15.75" customHeight="1" x14ac:dyDescent="0.25">
      <c r="A40" s="48"/>
      <c r="B40" s="48"/>
      <c r="C40" s="48"/>
      <c r="D40" s="48"/>
      <c r="E40" s="48"/>
      <c r="F40" s="48"/>
      <c r="G40" s="48"/>
      <c r="H40" s="50"/>
      <c r="I40" s="50"/>
      <c r="J40" s="49"/>
      <c r="K40" s="49"/>
      <c r="L40" s="49"/>
      <c r="M40" s="49"/>
      <c r="N40" s="49"/>
      <c r="O40" s="49"/>
      <c r="P40" s="49"/>
    </row>
    <row r="41" spans="1:16" ht="15.75" customHeight="1" x14ac:dyDescent="0.25">
      <c r="A41" s="48"/>
      <c r="B41" s="48"/>
      <c r="C41" s="48"/>
      <c r="D41" s="48"/>
      <c r="E41" s="48"/>
      <c r="F41" s="48"/>
      <c r="G41" s="48"/>
      <c r="H41" s="50"/>
      <c r="I41" s="50"/>
      <c r="J41" s="49"/>
      <c r="K41" s="49"/>
      <c r="L41" s="49"/>
      <c r="M41" s="49"/>
      <c r="N41" s="49"/>
      <c r="O41" s="49"/>
      <c r="P41" s="49"/>
    </row>
    <row r="42" spans="1:16" ht="15.75" customHeight="1" x14ac:dyDescent="0.25"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6" ht="15.75" customHeight="1" x14ac:dyDescent="0.25">
      <c r="A43" s="55" t="s">
        <v>183</v>
      </c>
      <c r="B43" s="55"/>
      <c r="C43" s="55"/>
      <c r="D43" s="55"/>
      <c r="E43" s="55"/>
      <c r="F43" s="55"/>
      <c r="G43" s="55"/>
      <c r="H43" s="56">
        <f>MAX(D24:N34)</f>
        <v>8.3440389871302367E-2</v>
      </c>
      <c r="I43" s="56"/>
      <c r="J43" s="10"/>
      <c r="K43" s="10"/>
      <c r="L43" s="10"/>
      <c r="M43" s="10"/>
      <c r="N43" s="10"/>
    </row>
    <row r="44" spans="1:16" ht="15.75" customHeight="1" x14ac:dyDescent="0.25">
      <c r="A44" s="55"/>
      <c r="B44" s="55"/>
      <c r="C44" s="55"/>
      <c r="D44" s="55"/>
      <c r="E44" s="55"/>
      <c r="F44" s="55"/>
      <c r="G44" s="55"/>
      <c r="H44" s="56"/>
      <c r="I44" s="56"/>
      <c r="J44" s="10"/>
      <c r="K44" s="10"/>
      <c r="L44" s="10"/>
      <c r="M44" s="10"/>
      <c r="N44" s="10"/>
    </row>
    <row r="45" spans="1:16" ht="15.75" customHeight="1" x14ac:dyDescent="0.25"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7" spans="1:16" ht="15.75" customHeight="1" x14ac:dyDescent="0.25">
      <c r="A47" s="47" t="s">
        <v>184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</row>
    <row r="48" spans="1:16" ht="15.75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</row>
    <row r="49" spans="1:16" ht="15.75" customHeight="1" x14ac:dyDescent="0.25">
      <c r="A49" s="51" t="s">
        <v>296</v>
      </c>
      <c r="B49" s="51"/>
      <c r="C49" s="51"/>
      <c r="D49" s="51"/>
      <c r="E49" s="51"/>
      <c r="F49" s="51"/>
      <c r="G49" s="51"/>
      <c r="H49" s="51"/>
      <c r="I49" s="52" t="s">
        <v>177</v>
      </c>
      <c r="J49" s="52"/>
      <c r="K49" s="52"/>
      <c r="L49" s="52"/>
      <c r="M49" s="52"/>
      <c r="N49" s="52"/>
      <c r="O49" s="52"/>
      <c r="P49" s="52"/>
    </row>
    <row r="50" spans="1:16" ht="15.75" customHeight="1" x14ac:dyDescent="0.25">
      <c r="A50" s="51"/>
      <c r="B50" s="51"/>
      <c r="C50" s="51"/>
      <c r="D50" s="51"/>
      <c r="E50" s="51"/>
      <c r="F50" s="51"/>
      <c r="G50" s="51"/>
      <c r="H50" s="51"/>
      <c r="I50" s="52"/>
      <c r="J50" s="52"/>
      <c r="K50" s="52"/>
      <c r="L50" s="52"/>
      <c r="M50" s="52"/>
      <c r="N50" s="52"/>
      <c r="O50" s="52"/>
      <c r="P50" s="52"/>
    </row>
    <row r="51" spans="1:16" ht="15.75" customHeight="1" x14ac:dyDescent="0.25">
      <c r="A51" s="53" t="s">
        <v>300</v>
      </c>
      <c r="B51" s="53"/>
      <c r="C51" s="53"/>
      <c r="D51" s="53"/>
      <c r="E51" s="53" t="s">
        <v>301</v>
      </c>
      <c r="F51" s="53"/>
      <c r="G51" s="53"/>
      <c r="H51" s="53"/>
      <c r="I51" s="54" t="s">
        <v>180</v>
      </c>
      <c r="J51" s="54"/>
      <c r="K51" s="54"/>
      <c r="L51" s="54"/>
      <c r="M51" s="54" t="s">
        <v>181</v>
      </c>
      <c r="N51" s="54"/>
      <c r="O51" s="54"/>
      <c r="P51" s="54"/>
    </row>
    <row r="52" spans="1:16" ht="15.75" customHeight="1" x14ac:dyDescent="0.25">
      <c r="A52" s="53"/>
      <c r="B52" s="53"/>
      <c r="C52" s="53"/>
      <c r="D52" s="53"/>
      <c r="E52" s="53"/>
      <c r="F52" s="53"/>
      <c r="G52" s="53"/>
      <c r="H52" s="53"/>
      <c r="I52" s="54"/>
      <c r="J52" s="54"/>
      <c r="K52" s="54"/>
      <c r="L52" s="54"/>
      <c r="M52" s="54"/>
      <c r="N52" s="54"/>
      <c r="O52" s="54"/>
      <c r="P52" s="54"/>
    </row>
    <row r="53" spans="1:16" ht="15.75" customHeight="1" x14ac:dyDescent="0.25">
      <c r="A53" s="43">
        <f>1-E53</f>
        <v>0.88626611782610409</v>
      </c>
      <c r="B53" s="44"/>
      <c r="C53" s="44"/>
      <c r="D53" s="44"/>
      <c r="E53" s="43">
        <f>SUM(D25,D24,E24)</f>
        <v>0.11373388217389591</v>
      </c>
      <c r="F53" s="44"/>
      <c r="G53" s="44"/>
      <c r="H53" s="44"/>
      <c r="I53" s="45">
        <f>SUM(E25:N34)</f>
        <v>0.71306192009567915</v>
      </c>
      <c r="J53" s="46"/>
      <c r="K53" s="46"/>
      <c r="L53" s="46"/>
      <c r="M53" s="45">
        <f>1-I53</f>
        <v>0.28693807990432085</v>
      </c>
      <c r="N53" s="46"/>
      <c r="O53" s="46"/>
      <c r="P53" s="46"/>
    </row>
    <row r="54" spans="1:16" ht="15.75" customHeight="1" x14ac:dyDescent="0.25">
      <c r="A54" s="44"/>
      <c r="B54" s="44"/>
      <c r="C54" s="44"/>
      <c r="D54" s="44"/>
      <c r="E54" s="44"/>
      <c r="F54" s="44"/>
      <c r="G54" s="44"/>
      <c r="H54" s="44"/>
      <c r="I54" s="46"/>
      <c r="J54" s="46"/>
      <c r="K54" s="46"/>
      <c r="L54" s="46"/>
      <c r="M54" s="46"/>
      <c r="N54" s="46"/>
      <c r="O54" s="46"/>
      <c r="P54" s="46"/>
    </row>
    <row r="55" spans="1:16" ht="15.75" customHeight="1" x14ac:dyDescent="0.25">
      <c r="A55" s="51" t="s">
        <v>176</v>
      </c>
      <c r="B55" s="51"/>
      <c r="C55" s="51"/>
      <c r="D55" s="51"/>
      <c r="E55" s="51"/>
      <c r="F55" s="51"/>
      <c r="G55" s="51"/>
      <c r="H55" s="51"/>
    </row>
    <row r="56" spans="1:16" ht="15.75" customHeight="1" x14ac:dyDescent="0.25">
      <c r="A56" s="51"/>
      <c r="B56" s="51"/>
      <c r="C56" s="51"/>
      <c r="D56" s="51"/>
      <c r="E56" s="51"/>
      <c r="F56" s="51"/>
      <c r="G56" s="51"/>
      <c r="H56" s="51"/>
    </row>
    <row r="57" spans="1:16" ht="15.75" customHeight="1" x14ac:dyDescent="0.25">
      <c r="A57" s="53" t="s">
        <v>178</v>
      </c>
      <c r="B57" s="53"/>
      <c r="C57" s="53"/>
      <c r="D57" s="53"/>
      <c r="E57" s="53" t="s">
        <v>179</v>
      </c>
      <c r="F57" s="53"/>
      <c r="G57" s="53"/>
      <c r="H57" s="53"/>
    </row>
    <row r="58" spans="1:16" ht="15.75" customHeight="1" x14ac:dyDescent="0.25">
      <c r="A58" s="53"/>
      <c r="B58" s="53"/>
      <c r="C58" s="53"/>
      <c r="D58" s="53"/>
      <c r="E58" s="53"/>
      <c r="F58" s="53"/>
      <c r="G58" s="53"/>
      <c r="H58" s="53"/>
    </row>
    <row r="59" spans="1:16" ht="15.75" customHeight="1" x14ac:dyDescent="0.25">
      <c r="A59" s="43">
        <f>1-E59</f>
        <v>0.71914700644921059</v>
      </c>
      <c r="B59" s="44"/>
      <c r="C59" s="44"/>
      <c r="D59" s="44"/>
      <c r="E59" s="43">
        <f>SUM(D24:D26,E24:E25,F24)</f>
        <v>0.28085299355078941</v>
      </c>
      <c r="F59" s="44"/>
      <c r="G59" s="44"/>
      <c r="H59" s="44"/>
    </row>
    <row r="60" spans="1:16" ht="15.75" customHeight="1" x14ac:dyDescent="0.25">
      <c r="A60" s="44"/>
      <c r="B60" s="44"/>
      <c r="C60" s="44"/>
      <c r="D60" s="44"/>
      <c r="E60" s="44"/>
      <c r="F60" s="44"/>
      <c r="G60" s="44"/>
      <c r="H60" s="44"/>
    </row>
    <row r="61" spans="1:16" ht="15.75" customHeight="1" x14ac:dyDescent="0.25">
      <c r="A61" s="51" t="s">
        <v>297</v>
      </c>
      <c r="B61" s="51"/>
      <c r="C61" s="51"/>
      <c r="D61" s="51"/>
      <c r="E61" s="51"/>
      <c r="F61" s="51"/>
      <c r="G61" s="51"/>
      <c r="H61" s="51"/>
    </row>
    <row r="62" spans="1:16" ht="15.75" customHeight="1" x14ac:dyDescent="0.25">
      <c r="A62" s="51"/>
      <c r="B62" s="51"/>
      <c r="C62" s="51"/>
      <c r="D62" s="51"/>
      <c r="E62" s="51"/>
      <c r="F62" s="51"/>
      <c r="G62" s="51"/>
      <c r="H62" s="51"/>
    </row>
    <row r="63" spans="1:16" ht="15.75" customHeight="1" x14ac:dyDescent="0.25">
      <c r="A63" s="53" t="s">
        <v>298</v>
      </c>
      <c r="B63" s="53"/>
      <c r="C63" s="53"/>
      <c r="D63" s="53"/>
      <c r="E63" s="53" t="s">
        <v>299</v>
      </c>
      <c r="F63" s="53"/>
      <c r="G63" s="53"/>
      <c r="H63" s="53"/>
    </row>
    <row r="64" spans="1:16" ht="15.75" customHeight="1" x14ac:dyDescent="0.25">
      <c r="A64" s="53"/>
      <c r="B64" s="53"/>
      <c r="C64" s="53"/>
      <c r="D64" s="53"/>
      <c r="E64" s="53"/>
      <c r="F64" s="53"/>
      <c r="G64" s="53"/>
      <c r="H64" s="53"/>
    </row>
    <row r="65" spans="1:12" ht="15.75" customHeight="1" x14ac:dyDescent="0.25">
      <c r="A65" s="43">
        <f>1-E65</f>
        <v>0.51151631575420409</v>
      </c>
      <c r="B65" s="44"/>
      <c r="C65" s="44"/>
      <c r="D65" s="44"/>
      <c r="E65" s="43">
        <f>SUM(D24:D27,E24:E26,F24:F25,G24)</f>
        <v>0.48848368424579591</v>
      </c>
      <c r="F65" s="44"/>
      <c r="G65" s="44"/>
      <c r="H65" s="44"/>
    </row>
    <row r="66" spans="1:12" ht="15.75" customHeight="1" x14ac:dyDescent="0.25">
      <c r="A66" s="44"/>
      <c r="B66" s="44"/>
      <c r="C66" s="44"/>
      <c r="D66" s="44"/>
      <c r="E66" s="44"/>
      <c r="F66" s="44"/>
      <c r="G66" s="44"/>
      <c r="H66" s="44"/>
    </row>
    <row r="67" spans="1:12" ht="15.75" hidden="1" customHeight="1" x14ac:dyDescent="0.25">
      <c r="B67" s="14">
        <f t="shared" ref="B67:L67" si="3">SUM(D24:D34)</f>
        <v>0.14456909297522547</v>
      </c>
      <c r="C67" s="14">
        <f t="shared" si="3"/>
        <v>0.27959586219107108</v>
      </c>
      <c r="D67" s="14">
        <f t="shared" si="3"/>
        <v>0.27036846031732703</v>
      </c>
      <c r="E67" s="14">
        <f t="shared" si="3"/>
        <v>0.17429705805018281</v>
      </c>
      <c r="F67" s="14">
        <f t="shared" si="3"/>
        <v>8.427239740526582E-2</v>
      </c>
      <c r="G67" s="14">
        <f t="shared" si="3"/>
        <v>3.2596474289939233E-2</v>
      </c>
      <c r="H67" s="14">
        <f t="shared" si="3"/>
        <v>1.0506901516686859E-2</v>
      </c>
      <c r="I67" s="14">
        <f t="shared" si="3"/>
        <v>2.902898862165674E-3</v>
      </c>
      <c r="J67" s="14">
        <f t="shared" si="3"/>
        <v>7.0177388326682333E-4</v>
      </c>
      <c r="K67" s="14">
        <f t="shared" si="3"/>
        <v>1.5080299815826401E-4</v>
      </c>
      <c r="L67" s="14">
        <f t="shared" si="3"/>
        <v>2.9165220188718942E-5</v>
      </c>
    </row>
    <row r="68" spans="1:12" ht="15.75" hidden="1" customHeight="1" x14ac:dyDescent="0.25">
      <c r="B68" s="14">
        <f>SUM(D24:N24)</f>
        <v>0.16641916103886781</v>
      </c>
    </row>
    <row r="69" spans="1:12" ht="15.75" hidden="1" customHeight="1" x14ac:dyDescent="0.25">
      <c r="B69" s="14">
        <f t="shared" ref="B69:B78" si="4">SUM(D25:N25)</f>
        <v>0.29842941481447011</v>
      </c>
    </row>
    <row r="70" spans="1:12" ht="15.75" hidden="1" customHeight="1" x14ac:dyDescent="0.25">
      <c r="B70" s="14">
        <f t="shared" si="4"/>
        <v>0.26757770881234871</v>
      </c>
    </row>
    <row r="71" spans="1:12" ht="15.75" hidden="1" customHeight="1" x14ac:dyDescent="0.25">
      <c r="B71" s="14">
        <f t="shared" si="4"/>
        <v>0.15994363982245208</v>
      </c>
    </row>
    <row r="72" spans="1:12" ht="15.75" hidden="1" customHeight="1" x14ac:dyDescent="0.25">
      <c r="B72" s="14">
        <f t="shared" si="4"/>
        <v>7.1704313580157414E-2</v>
      </c>
    </row>
    <row r="73" spans="1:12" ht="15.75" hidden="1" customHeight="1" x14ac:dyDescent="0.25">
      <c r="B73" s="14">
        <f t="shared" si="4"/>
        <v>2.5716601631469469E-2</v>
      </c>
    </row>
    <row r="74" spans="1:12" ht="15.75" hidden="1" customHeight="1" x14ac:dyDescent="0.25">
      <c r="B74" s="14">
        <f t="shared" si="4"/>
        <v>7.6860043518905555E-3</v>
      </c>
    </row>
    <row r="75" spans="1:12" ht="15.75" hidden="1" customHeight="1" x14ac:dyDescent="0.25">
      <c r="B75" s="14">
        <f t="shared" si="4"/>
        <v>1.9689780969567752E-3</v>
      </c>
    </row>
    <row r="76" spans="1:12" ht="15.75" hidden="1" customHeight="1" x14ac:dyDescent="0.25">
      <c r="B76" s="14">
        <f t="shared" si="4"/>
        <v>4.4135616475082714E-4</v>
      </c>
    </row>
    <row r="77" spans="1:12" ht="15.75" hidden="1" customHeight="1" x14ac:dyDescent="0.25">
      <c r="B77" s="14">
        <f t="shared" si="4"/>
        <v>8.7939701406929621E-5</v>
      </c>
    </row>
    <row r="78" spans="1:12" ht="15.75" hidden="1" customHeight="1" x14ac:dyDescent="0.25">
      <c r="B78" s="14">
        <f t="shared" si="4"/>
        <v>1.5769694707029547E-5</v>
      </c>
    </row>
  </sheetData>
  <mergeCells count="38">
    <mergeCell ref="A61:H62"/>
    <mergeCell ref="A63:D64"/>
    <mergeCell ref="E63:H64"/>
    <mergeCell ref="A65:D66"/>
    <mergeCell ref="E65:H66"/>
    <mergeCell ref="A55:H56"/>
    <mergeCell ref="A57:D58"/>
    <mergeCell ref="E57:H58"/>
    <mergeCell ref="A59:D60"/>
    <mergeCell ref="E59:H60"/>
    <mergeCell ref="A43:G44"/>
    <mergeCell ref="H43:I44"/>
    <mergeCell ref="K1:M2"/>
    <mergeCell ref="K3:M4"/>
    <mergeCell ref="N2:P3"/>
    <mergeCell ref="B1:G2"/>
    <mergeCell ref="B3:G4"/>
    <mergeCell ref="A6:P7"/>
    <mergeCell ref="A1:A2"/>
    <mergeCell ref="A3:A4"/>
    <mergeCell ref="H1:J2"/>
    <mergeCell ref="H3:J4"/>
    <mergeCell ref="A53:D54"/>
    <mergeCell ref="E53:H54"/>
    <mergeCell ref="I53:L54"/>
    <mergeCell ref="M53:P54"/>
    <mergeCell ref="A37:P38"/>
    <mergeCell ref="A39:G41"/>
    <mergeCell ref="J39:P41"/>
    <mergeCell ref="H39:H41"/>
    <mergeCell ref="I39:I41"/>
    <mergeCell ref="A47:P48"/>
    <mergeCell ref="A49:H50"/>
    <mergeCell ref="I49:P50"/>
    <mergeCell ref="A51:D52"/>
    <mergeCell ref="E51:H52"/>
    <mergeCell ref="M51:P52"/>
    <mergeCell ref="I51:L52"/>
  </mergeCells>
  <conditionalFormatting sqref="D24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N36 D42:N42 H39:J39 D45:N45 H43 J43:N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5E72FE-50D8-4630-AD79-CD531088B95B}">
          <x14:formula1>
            <xm:f>'Table Prediction Calculations'!$AD$3:$AD$22</xm:f>
          </x14:formula1>
          <xm:sqref>B1 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3ED2-FF11-41FC-B0D9-85382960123C}">
  <sheetPr codeName="Sheet9"/>
  <dimension ref="A1:AB23"/>
  <sheetViews>
    <sheetView tabSelected="1" topLeftCell="A2" zoomScale="112" zoomScaleNormal="112" workbookViewId="0">
      <selection activeCell="G23" sqref="G23"/>
    </sheetView>
  </sheetViews>
  <sheetFormatPr defaultColWidth="10.42578125" defaultRowHeight="26.25" customHeight="1" x14ac:dyDescent="0.25"/>
  <cols>
    <col min="1" max="1" width="17.85546875" bestFit="1" customWidth="1"/>
    <col min="3" max="3" width="11.140625" customWidth="1"/>
    <col min="28" max="28" width="17.85546875" bestFit="1" customWidth="1"/>
  </cols>
  <sheetData>
    <row r="1" spans="1:28" ht="26.25" hidden="1" customHeight="1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1:28" ht="26.25" customHeight="1" x14ac:dyDescent="0.25">
      <c r="A2" s="19" t="s">
        <v>134</v>
      </c>
      <c r="B2" s="19" t="s">
        <v>133</v>
      </c>
      <c r="C2" s="19" t="s">
        <v>206</v>
      </c>
      <c r="D2" s="19" t="s">
        <v>205</v>
      </c>
      <c r="E2" s="19" t="s">
        <v>185</v>
      </c>
      <c r="F2" s="19" t="s">
        <v>186</v>
      </c>
      <c r="G2" s="19" t="s">
        <v>187</v>
      </c>
      <c r="H2" s="19" t="s">
        <v>188</v>
      </c>
      <c r="I2" s="19" t="s">
        <v>189</v>
      </c>
      <c r="J2" s="19" t="s">
        <v>190</v>
      </c>
      <c r="K2" s="19" t="s">
        <v>191</v>
      </c>
      <c r="L2" s="19" t="s">
        <v>192</v>
      </c>
      <c r="M2" s="19" t="s">
        <v>193</v>
      </c>
      <c r="N2" s="19" t="s">
        <v>194</v>
      </c>
      <c r="O2" s="19" t="s">
        <v>195</v>
      </c>
      <c r="P2" s="19" t="s">
        <v>196</v>
      </c>
      <c r="Q2" s="19" t="s">
        <v>197</v>
      </c>
      <c r="R2" s="19" t="s">
        <v>198</v>
      </c>
      <c r="S2" s="19" t="s">
        <v>199</v>
      </c>
      <c r="T2" s="19" t="s">
        <v>200</v>
      </c>
      <c r="U2" s="19" t="s">
        <v>201</v>
      </c>
      <c r="V2" s="19" t="s">
        <v>202</v>
      </c>
      <c r="W2" s="19" t="s">
        <v>203</v>
      </c>
      <c r="X2" s="19" t="s">
        <v>204</v>
      </c>
      <c r="AA2" s="73" t="s">
        <v>252</v>
      </c>
      <c r="AB2" s="73"/>
    </row>
    <row r="3" spans="1:28" ht="26.25" customHeight="1" x14ac:dyDescent="0.25">
      <c r="A3" s="11" t="str">
        <f>Table_Raw!B3</f>
        <v>Inter</v>
      </c>
      <c r="B3" s="11">
        <f>Table_Raw!A3</f>
        <v>1</v>
      </c>
      <c r="C3" s="11">
        <f>Table_Raw!C3</f>
        <v>16</v>
      </c>
      <c r="D3" s="11">
        <f>Table_Raw!J3</f>
        <v>41</v>
      </c>
      <c r="E3" s="27">
        <f>COUNTIF(INDEX('Table Prediction Calculations'!$V$93:$AO$1092,0,MATCH($A3,'Table Prediction Calculations'!$V$91:$AO$91,0)),E$1)/1000</f>
        <v>0.998</v>
      </c>
      <c r="F3" s="27">
        <f>COUNTIF(INDEX('Table Prediction Calculations'!$V$93:$AO$1092,0,MATCH($A3,'Table Prediction Calculations'!$V$91:$AO$91,0)),F$1)/1000</f>
        <v>2E-3</v>
      </c>
      <c r="G3" s="27">
        <f>COUNTIF(INDEX('Table Prediction Calculations'!$V$93:$AO$1092,0,MATCH($A3,'Table Prediction Calculations'!$V$91:$AO$91,0)),G$1)/1000</f>
        <v>0</v>
      </c>
      <c r="H3" s="27">
        <f>COUNTIF(INDEX('Table Prediction Calculations'!$V$93:$AO$1092,0,MATCH($A3,'Table Prediction Calculations'!$V$91:$AO$91,0)),H$1)/1000</f>
        <v>0</v>
      </c>
      <c r="I3" s="27">
        <f>COUNTIF(INDEX('Table Prediction Calculations'!$V$93:$AO$1092,0,MATCH($A3,'Table Prediction Calculations'!$V$91:$AO$91,0)),I$1)/1000</f>
        <v>0</v>
      </c>
      <c r="J3" s="27">
        <f>COUNTIF(INDEX('Table Prediction Calculations'!$V$93:$AO$1092,0,MATCH($A3,'Table Prediction Calculations'!$V$91:$AO$91,0)),J$1)/1000</f>
        <v>0</v>
      </c>
      <c r="K3" s="27">
        <f>COUNTIF(INDEX('Table Prediction Calculations'!$V$93:$AO$1092,0,MATCH($A3,'Table Prediction Calculations'!$V$91:$AO$91,0)),K$1)/1000</f>
        <v>0</v>
      </c>
      <c r="L3" s="27">
        <f>COUNTIF(INDEX('Table Prediction Calculations'!$V$93:$AO$1092,0,MATCH($A3,'Table Prediction Calculations'!$V$91:$AO$91,0)),L$1)/1000</f>
        <v>0</v>
      </c>
      <c r="M3" s="27">
        <f>COUNTIF(INDEX('Table Prediction Calculations'!$V$93:$AO$1092,0,MATCH($A3,'Table Prediction Calculations'!$V$91:$AO$91,0)),M$1)/1000</f>
        <v>0</v>
      </c>
      <c r="N3" s="27">
        <f>COUNTIF(INDEX('Table Prediction Calculations'!$V$93:$AO$1092,0,MATCH($A3,'Table Prediction Calculations'!$V$91:$AO$91,0)),N$1)/1000</f>
        <v>0</v>
      </c>
      <c r="O3" s="27">
        <f>COUNTIF(INDEX('Table Prediction Calculations'!$V$93:$AO$1092,0,MATCH($A3,'Table Prediction Calculations'!$V$91:$AO$91,0)),O$1)/1000</f>
        <v>0</v>
      </c>
      <c r="P3" s="27">
        <f>COUNTIF(INDEX('Table Prediction Calculations'!$V$93:$AO$1092,0,MATCH($A3,'Table Prediction Calculations'!$V$91:$AO$91,0)),P$1)/1000</f>
        <v>0</v>
      </c>
      <c r="Q3" s="27">
        <f>COUNTIF(INDEX('Table Prediction Calculations'!$V$93:$AO$1092,0,MATCH($A3,'Table Prediction Calculations'!$V$91:$AO$91,0)),Q$1)/1000</f>
        <v>0</v>
      </c>
      <c r="R3" s="27">
        <f>COUNTIF(INDEX('Table Prediction Calculations'!$V$93:$AO$1092,0,MATCH($A3,'Table Prediction Calculations'!$V$91:$AO$91,0)),R$1)/1000</f>
        <v>0</v>
      </c>
      <c r="S3" s="27">
        <f>COUNTIF(INDEX('Table Prediction Calculations'!$V$93:$AO$1092,0,MATCH($A3,'Table Prediction Calculations'!$V$91:$AO$91,0)),S$1)/1000</f>
        <v>0</v>
      </c>
      <c r="T3" s="27">
        <f>COUNTIF(INDEX('Table Prediction Calculations'!$V$93:$AO$1092,0,MATCH($A3,'Table Prediction Calculations'!$V$91:$AO$91,0)),T$1)/1000</f>
        <v>0</v>
      </c>
      <c r="U3" s="27">
        <f>COUNTIF(INDEX('Table Prediction Calculations'!$V$93:$AO$1092,0,MATCH($A3,'Table Prediction Calculations'!$V$91:$AO$91,0)),U$1)/1000</f>
        <v>0</v>
      </c>
      <c r="V3" s="27">
        <f>COUNTIF(INDEX('Table Prediction Calculations'!$V$93:$AO$1092,0,MATCH($A3,'Table Prediction Calculations'!$V$91:$AO$91,0)),V$1)/1000</f>
        <v>0</v>
      </c>
      <c r="W3" s="27">
        <f>COUNTIF(INDEX('Table Prediction Calculations'!$V$93:$AO$1092,0,MATCH($A3,'Table Prediction Calculations'!$V$91:$AO$91,0)),W$1)/1000</f>
        <v>0</v>
      </c>
      <c r="X3" s="27">
        <f>COUNTIF(INDEX('Table Prediction Calculations'!$V$93:$AO$1092,0,MATCH($A3,'Table Prediction Calculations'!$V$91:$AO$91,0)),X$1)/1000</f>
        <v>0</v>
      </c>
      <c r="AA3" s="5" t="s">
        <v>133</v>
      </c>
      <c r="AB3" s="5" t="s">
        <v>134</v>
      </c>
    </row>
    <row r="4" spans="1:28" ht="26.25" customHeight="1" x14ac:dyDescent="0.25">
      <c r="A4" s="11" t="str">
        <f>Table_Raw!B4</f>
        <v>Juventus</v>
      </c>
      <c r="B4" s="11">
        <f>Table_Raw!A4</f>
        <v>2</v>
      </c>
      <c r="C4" s="11">
        <f>Table_Raw!C4</f>
        <v>16</v>
      </c>
      <c r="D4" s="11">
        <f>Table_Raw!J4</f>
        <v>37</v>
      </c>
      <c r="E4" s="27">
        <f>COUNTIF(INDEX('Table Prediction Calculations'!$V$93:$AO$1092,0,MATCH($A4,'Table Prediction Calculations'!$V$91:$AO$91,0)),E$1)/1000</f>
        <v>2E-3</v>
      </c>
      <c r="F4" s="27">
        <f>COUNTIF(INDEX('Table Prediction Calculations'!$V$93:$AO$1092,0,MATCH($A4,'Table Prediction Calculations'!$V$91:$AO$91,0)),F$1)/1000</f>
        <v>0.69499999999999995</v>
      </c>
      <c r="G4" s="27">
        <f>COUNTIF(INDEX('Table Prediction Calculations'!$V$93:$AO$1092,0,MATCH($A4,'Table Prediction Calculations'!$V$91:$AO$91,0)),G$1)/1000</f>
        <v>0.22600000000000001</v>
      </c>
      <c r="H4" s="27">
        <f>COUNTIF(INDEX('Table Prediction Calculations'!$V$93:$AO$1092,0,MATCH($A4,'Table Prediction Calculations'!$V$91:$AO$91,0)),H$1)/1000</f>
        <v>5.2999999999999999E-2</v>
      </c>
      <c r="I4" s="27">
        <f>COUNTIF(INDEX('Table Prediction Calculations'!$V$93:$AO$1092,0,MATCH($A4,'Table Prediction Calculations'!$V$91:$AO$91,0)),I$1)/1000</f>
        <v>2.1000000000000001E-2</v>
      </c>
      <c r="J4" s="27">
        <f>COUNTIF(INDEX('Table Prediction Calculations'!$V$93:$AO$1092,0,MATCH($A4,'Table Prediction Calculations'!$V$91:$AO$91,0)),J$1)/1000</f>
        <v>1E-3</v>
      </c>
      <c r="K4" s="27">
        <f>COUNTIF(INDEX('Table Prediction Calculations'!$V$93:$AO$1092,0,MATCH($A4,'Table Prediction Calculations'!$V$91:$AO$91,0)),K$1)/1000</f>
        <v>1E-3</v>
      </c>
      <c r="L4" s="27">
        <f>COUNTIF(INDEX('Table Prediction Calculations'!$V$93:$AO$1092,0,MATCH($A4,'Table Prediction Calculations'!$V$91:$AO$91,0)),L$1)/1000</f>
        <v>1E-3</v>
      </c>
      <c r="M4" s="27">
        <f>COUNTIF(INDEX('Table Prediction Calculations'!$V$93:$AO$1092,0,MATCH($A4,'Table Prediction Calculations'!$V$91:$AO$91,0)),M$1)/1000</f>
        <v>0</v>
      </c>
      <c r="N4" s="27">
        <f>COUNTIF(INDEX('Table Prediction Calculations'!$V$93:$AO$1092,0,MATCH($A4,'Table Prediction Calculations'!$V$91:$AO$91,0)),N$1)/1000</f>
        <v>0</v>
      </c>
      <c r="O4" s="27">
        <f>COUNTIF(INDEX('Table Prediction Calculations'!$V$93:$AO$1092,0,MATCH($A4,'Table Prediction Calculations'!$V$91:$AO$91,0)),O$1)/1000</f>
        <v>0</v>
      </c>
      <c r="P4" s="27">
        <f>COUNTIF(INDEX('Table Prediction Calculations'!$V$93:$AO$1092,0,MATCH($A4,'Table Prediction Calculations'!$V$91:$AO$91,0)),P$1)/1000</f>
        <v>0</v>
      </c>
      <c r="Q4" s="27">
        <f>COUNTIF(INDEX('Table Prediction Calculations'!$V$93:$AO$1092,0,MATCH($A4,'Table Prediction Calculations'!$V$91:$AO$91,0)),Q$1)/1000</f>
        <v>0</v>
      </c>
      <c r="R4" s="27">
        <f>COUNTIF(INDEX('Table Prediction Calculations'!$V$93:$AO$1092,0,MATCH($A4,'Table Prediction Calculations'!$V$91:$AO$91,0)),R$1)/1000</f>
        <v>0</v>
      </c>
      <c r="S4" s="27">
        <f>COUNTIF(INDEX('Table Prediction Calculations'!$V$93:$AO$1092,0,MATCH($A4,'Table Prediction Calculations'!$V$91:$AO$91,0)),S$1)/1000</f>
        <v>0</v>
      </c>
      <c r="T4" s="27">
        <f>COUNTIF(INDEX('Table Prediction Calculations'!$V$93:$AO$1092,0,MATCH($A4,'Table Prediction Calculations'!$V$91:$AO$91,0)),T$1)/1000</f>
        <v>0</v>
      </c>
      <c r="U4" s="27">
        <f>COUNTIF(INDEX('Table Prediction Calculations'!$V$93:$AO$1092,0,MATCH($A4,'Table Prediction Calculations'!$V$91:$AO$91,0)),U$1)/1000</f>
        <v>0</v>
      </c>
      <c r="V4" s="27">
        <f>COUNTIF(INDEX('Table Prediction Calculations'!$V$93:$AO$1092,0,MATCH($A4,'Table Prediction Calculations'!$V$91:$AO$91,0)),V$1)/1000</f>
        <v>0</v>
      </c>
      <c r="W4" s="27">
        <f>COUNTIF(INDEX('Table Prediction Calculations'!$V$93:$AO$1092,0,MATCH($A4,'Table Prediction Calculations'!$V$91:$AO$91,0)),W$1)/1000</f>
        <v>0</v>
      </c>
      <c r="X4" s="27">
        <f>COUNTIF(INDEX('Table Prediction Calculations'!$V$93:$AO$1092,0,MATCH($A4,'Table Prediction Calculations'!$V$91:$AO$91,0)),X$1)/1000</f>
        <v>0</v>
      </c>
      <c r="AA4" s="20">
        <v>1</v>
      </c>
      <c r="AB4" s="5" t="str">
        <f>INDEX($A$3:$A$22, MATCH(MAX(E$3:E$22), E$3:E$22, 0))</f>
        <v>Inter</v>
      </c>
    </row>
    <row r="5" spans="1:28" ht="26.25" customHeight="1" x14ac:dyDescent="0.25">
      <c r="A5" s="11" t="str">
        <f>Table_Raw!B5</f>
        <v>Milan</v>
      </c>
      <c r="B5" s="11">
        <f>Table_Raw!A5</f>
        <v>3</v>
      </c>
      <c r="C5" s="11">
        <f>Table_Raw!C5</f>
        <v>16</v>
      </c>
      <c r="D5" s="11">
        <f>Table_Raw!J5</f>
        <v>32</v>
      </c>
      <c r="E5" s="27">
        <f>COUNTIF(INDEX('Table Prediction Calculations'!$V$93:$AO$1092,0,MATCH($A5,'Table Prediction Calculations'!$V$91:$AO$91,0)),E$1)/1000</f>
        <v>0</v>
      </c>
      <c r="F5" s="27">
        <f>COUNTIF(INDEX('Table Prediction Calculations'!$V$93:$AO$1092,0,MATCH($A5,'Table Prediction Calculations'!$V$91:$AO$91,0)),F$1)/1000</f>
        <v>0.25900000000000001</v>
      </c>
      <c r="G5" s="27">
        <f>COUNTIF(INDEX('Table Prediction Calculations'!$V$93:$AO$1092,0,MATCH($A5,'Table Prediction Calculations'!$V$91:$AO$91,0)),G$1)/1000</f>
        <v>0.51400000000000001</v>
      </c>
      <c r="H5" s="27">
        <f>COUNTIF(INDEX('Table Prediction Calculations'!$V$93:$AO$1092,0,MATCH($A5,'Table Prediction Calculations'!$V$91:$AO$91,0)),H$1)/1000</f>
        <v>0.151</v>
      </c>
      <c r="I5" s="27">
        <f>COUNTIF(INDEX('Table Prediction Calculations'!$V$93:$AO$1092,0,MATCH($A5,'Table Prediction Calculations'!$V$91:$AO$91,0)),I$1)/1000</f>
        <v>5.1999999999999998E-2</v>
      </c>
      <c r="J5" s="27">
        <f>COUNTIF(INDEX('Table Prediction Calculations'!$V$93:$AO$1092,0,MATCH($A5,'Table Prediction Calculations'!$V$91:$AO$91,0)),J$1)/1000</f>
        <v>1.9E-2</v>
      </c>
      <c r="K5" s="27">
        <f>COUNTIF(INDEX('Table Prediction Calculations'!$V$93:$AO$1092,0,MATCH($A5,'Table Prediction Calculations'!$V$91:$AO$91,0)),K$1)/1000</f>
        <v>2E-3</v>
      </c>
      <c r="L5" s="27">
        <f>COUNTIF(INDEX('Table Prediction Calculations'!$V$93:$AO$1092,0,MATCH($A5,'Table Prediction Calculations'!$V$91:$AO$91,0)),L$1)/1000</f>
        <v>3.0000000000000001E-3</v>
      </c>
      <c r="M5" s="27">
        <f>COUNTIF(INDEX('Table Prediction Calculations'!$V$93:$AO$1092,0,MATCH($A5,'Table Prediction Calculations'!$V$91:$AO$91,0)),M$1)/1000</f>
        <v>0</v>
      </c>
      <c r="N5" s="27">
        <f>COUNTIF(INDEX('Table Prediction Calculations'!$V$93:$AO$1092,0,MATCH($A5,'Table Prediction Calculations'!$V$91:$AO$91,0)),N$1)/1000</f>
        <v>0</v>
      </c>
      <c r="O5" s="27">
        <f>COUNTIF(INDEX('Table Prediction Calculations'!$V$93:$AO$1092,0,MATCH($A5,'Table Prediction Calculations'!$V$91:$AO$91,0)),O$1)/1000</f>
        <v>0</v>
      </c>
      <c r="P5" s="27">
        <f>COUNTIF(INDEX('Table Prediction Calculations'!$V$93:$AO$1092,0,MATCH($A5,'Table Prediction Calculations'!$V$91:$AO$91,0)),P$1)/1000</f>
        <v>0</v>
      </c>
      <c r="Q5" s="27">
        <f>COUNTIF(INDEX('Table Prediction Calculations'!$V$93:$AO$1092,0,MATCH($A5,'Table Prediction Calculations'!$V$91:$AO$91,0)),Q$1)/1000</f>
        <v>0</v>
      </c>
      <c r="R5" s="27">
        <f>COUNTIF(INDEX('Table Prediction Calculations'!$V$93:$AO$1092,0,MATCH($A5,'Table Prediction Calculations'!$V$91:$AO$91,0)),R$1)/1000</f>
        <v>0</v>
      </c>
      <c r="S5" s="27">
        <f>COUNTIF(INDEX('Table Prediction Calculations'!$V$93:$AO$1092,0,MATCH($A5,'Table Prediction Calculations'!$V$91:$AO$91,0)),S$1)/1000</f>
        <v>0</v>
      </c>
      <c r="T5" s="27">
        <f>COUNTIF(INDEX('Table Prediction Calculations'!$V$93:$AO$1092,0,MATCH($A5,'Table Prediction Calculations'!$V$91:$AO$91,0)),T$1)/1000</f>
        <v>0</v>
      </c>
      <c r="U5" s="27">
        <f>COUNTIF(INDEX('Table Prediction Calculations'!$V$93:$AO$1092,0,MATCH($A5,'Table Prediction Calculations'!$V$91:$AO$91,0)),U$1)/1000</f>
        <v>0</v>
      </c>
      <c r="V5" s="27">
        <f>COUNTIF(INDEX('Table Prediction Calculations'!$V$93:$AO$1092,0,MATCH($A5,'Table Prediction Calculations'!$V$91:$AO$91,0)),V$1)/1000</f>
        <v>0</v>
      </c>
      <c r="W5" s="27">
        <f>COUNTIF(INDEX('Table Prediction Calculations'!$V$93:$AO$1092,0,MATCH($A5,'Table Prediction Calculations'!$V$91:$AO$91,0)),W$1)/1000</f>
        <v>0</v>
      </c>
      <c r="X5" s="27">
        <f>COUNTIF(INDEX('Table Prediction Calculations'!$V$93:$AO$1092,0,MATCH($A5,'Table Prediction Calculations'!$V$91:$AO$91,0)),X$1)/1000</f>
        <v>0</v>
      </c>
      <c r="AA5" s="20">
        <v>2</v>
      </c>
      <c r="AB5" s="5" t="str">
        <f>INDEX($A$3:$A$22, MATCH(MAX(F$3:F$22), F$3:F$22, 0))</f>
        <v>Juventus</v>
      </c>
    </row>
    <row r="6" spans="1:28" ht="26.25" customHeight="1" x14ac:dyDescent="0.25">
      <c r="A6" s="11" t="str">
        <f>Table_Raw!B6</f>
        <v>Bologna</v>
      </c>
      <c r="B6" s="11">
        <f>Table_Raw!A6</f>
        <v>4</v>
      </c>
      <c r="C6" s="11">
        <f>Table_Raw!C6</f>
        <v>16</v>
      </c>
      <c r="D6" s="11">
        <f>Table_Raw!J6</f>
        <v>28</v>
      </c>
      <c r="E6" s="27">
        <f>COUNTIF(INDEX('Table Prediction Calculations'!$V$93:$AO$1092,0,MATCH($A6,'Table Prediction Calculations'!$V$91:$AO$91,0)),E$1)/1000</f>
        <v>0</v>
      </c>
      <c r="F6" s="27">
        <f>COUNTIF(INDEX('Table Prediction Calculations'!$V$93:$AO$1092,0,MATCH($A6,'Table Prediction Calculations'!$V$91:$AO$91,0)),F$1)/1000</f>
        <v>1.7999999999999999E-2</v>
      </c>
      <c r="G6" s="27">
        <f>COUNTIF(INDEX('Table Prediction Calculations'!$V$93:$AO$1092,0,MATCH($A6,'Table Prediction Calculations'!$V$91:$AO$91,0)),G$1)/1000</f>
        <v>0.11799999999999999</v>
      </c>
      <c r="H6" s="27">
        <f>COUNTIF(INDEX('Table Prediction Calculations'!$V$93:$AO$1092,0,MATCH($A6,'Table Prediction Calculations'!$V$91:$AO$91,0)),H$1)/1000</f>
        <v>0.309</v>
      </c>
      <c r="I6" s="27">
        <f>COUNTIF(INDEX('Table Prediction Calculations'!$V$93:$AO$1092,0,MATCH($A6,'Table Prediction Calculations'!$V$91:$AO$91,0)),I$1)/1000</f>
        <v>0.23200000000000001</v>
      </c>
      <c r="J6" s="27">
        <f>COUNTIF(INDEX('Table Prediction Calculations'!$V$93:$AO$1092,0,MATCH($A6,'Table Prediction Calculations'!$V$91:$AO$91,0)),J$1)/1000</f>
        <v>0.161</v>
      </c>
      <c r="K6" s="27">
        <f>COUNTIF(INDEX('Table Prediction Calculations'!$V$93:$AO$1092,0,MATCH($A6,'Table Prediction Calculations'!$V$91:$AO$91,0)),K$1)/1000</f>
        <v>9.5000000000000001E-2</v>
      </c>
      <c r="L6" s="27">
        <f>COUNTIF(INDEX('Table Prediction Calculations'!$V$93:$AO$1092,0,MATCH($A6,'Table Prediction Calculations'!$V$91:$AO$91,0)),L$1)/1000</f>
        <v>5.1999999999999998E-2</v>
      </c>
      <c r="M6" s="27">
        <f>COUNTIF(INDEX('Table Prediction Calculations'!$V$93:$AO$1092,0,MATCH($A6,'Table Prediction Calculations'!$V$91:$AO$91,0)),M$1)/1000</f>
        <v>1.2E-2</v>
      </c>
      <c r="N6" s="27">
        <f>COUNTIF(INDEX('Table Prediction Calculations'!$V$93:$AO$1092,0,MATCH($A6,'Table Prediction Calculations'!$V$91:$AO$91,0)),N$1)/1000</f>
        <v>2E-3</v>
      </c>
      <c r="O6" s="27">
        <f>COUNTIF(INDEX('Table Prediction Calculations'!$V$93:$AO$1092,0,MATCH($A6,'Table Prediction Calculations'!$V$91:$AO$91,0)),O$1)/1000</f>
        <v>1E-3</v>
      </c>
      <c r="P6" s="27">
        <f>COUNTIF(INDEX('Table Prediction Calculations'!$V$93:$AO$1092,0,MATCH($A6,'Table Prediction Calculations'!$V$91:$AO$91,0)),P$1)/1000</f>
        <v>0</v>
      </c>
      <c r="Q6" s="27">
        <f>COUNTIF(INDEX('Table Prediction Calculations'!$V$93:$AO$1092,0,MATCH($A6,'Table Prediction Calculations'!$V$91:$AO$91,0)),Q$1)/1000</f>
        <v>0</v>
      </c>
      <c r="R6" s="27">
        <f>COUNTIF(INDEX('Table Prediction Calculations'!$V$93:$AO$1092,0,MATCH($A6,'Table Prediction Calculations'!$V$91:$AO$91,0)),R$1)/1000</f>
        <v>0</v>
      </c>
      <c r="S6" s="27">
        <f>COUNTIF(INDEX('Table Prediction Calculations'!$V$93:$AO$1092,0,MATCH($A6,'Table Prediction Calculations'!$V$91:$AO$91,0)),S$1)/1000</f>
        <v>0</v>
      </c>
      <c r="T6" s="27">
        <f>COUNTIF(INDEX('Table Prediction Calculations'!$V$93:$AO$1092,0,MATCH($A6,'Table Prediction Calculations'!$V$91:$AO$91,0)),T$1)/1000</f>
        <v>0</v>
      </c>
      <c r="U6" s="27">
        <f>COUNTIF(INDEX('Table Prediction Calculations'!$V$93:$AO$1092,0,MATCH($A6,'Table Prediction Calculations'!$V$91:$AO$91,0)),U$1)/1000</f>
        <v>0</v>
      </c>
      <c r="V6" s="27">
        <f>COUNTIF(INDEX('Table Prediction Calculations'!$V$93:$AO$1092,0,MATCH($A6,'Table Prediction Calculations'!$V$91:$AO$91,0)),V$1)/1000</f>
        <v>0</v>
      </c>
      <c r="W6" s="27">
        <f>COUNTIF(INDEX('Table Prediction Calculations'!$V$93:$AO$1092,0,MATCH($A6,'Table Prediction Calculations'!$V$91:$AO$91,0)),W$1)/1000</f>
        <v>0</v>
      </c>
      <c r="X6" s="27">
        <f>COUNTIF(INDEX('Table Prediction Calculations'!$V$93:$AO$1092,0,MATCH($A6,'Table Prediction Calculations'!$V$91:$AO$91,0)),X$1)/1000</f>
        <v>0</v>
      </c>
      <c r="AA6" s="20">
        <v>3</v>
      </c>
      <c r="AB6" s="5" t="str">
        <f>INDEX($A$3:$A$22, MATCH(MAX(G$3:G$22), G$3:G$22, 0))</f>
        <v>Milan</v>
      </c>
    </row>
    <row r="7" spans="1:28" ht="26.25" customHeight="1" x14ac:dyDescent="0.25">
      <c r="A7" s="11" t="str">
        <f>Table_Raw!B7</f>
        <v>Napoli</v>
      </c>
      <c r="B7" s="11">
        <f>Table_Raw!A7</f>
        <v>5</v>
      </c>
      <c r="C7" s="11">
        <f>Table_Raw!C7</f>
        <v>16</v>
      </c>
      <c r="D7" s="11">
        <f>Table_Raw!J7</f>
        <v>27</v>
      </c>
      <c r="E7" s="27">
        <f>COUNTIF(INDEX('Table Prediction Calculations'!$V$93:$AO$1092,0,MATCH($A7,'Table Prediction Calculations'!$V$91:$AO$91,0)),E$1)/1000</f>
        <v>0</v>
      </c>
      <c r="F7" s="27">
        <f>COUNTIF(INDEX('Table Prediction Calculations'!$V$93:$AO$1092,0,MATCH($A7,'Table Prediction Calculations'!$V$91:$AO$91,0)),F$1)/1000</f>
        <v>2E-3</v>
      </c>
      <c r="G7" s="27">
        <f>COUNTIF(INDEX('Table Prediction Calculations'!$V$93:$AO$1092,0,MATCH($A7,'Table Prediction Calculations'!$V$91:$AO$91,0)),G$1)/1000</f>
        <v>2.1999999999999999E-2</v>
      </c>
      <c r="H7" s="27">
        <f>COUNTIF(INDEX('Table Prediction Calculations'!$V$93:$AO$1092,0,MATCH($A7,'Table Prediction Calculations'!$V$91:$AO$91,0)),H$1)/1000</f>
        <v>9.5000000000000001E-2</v>
      </c>
      <c r="I7" s="27">
        <f>COUNTIF(INDEX('Table Prediction Calculations'!$V$93:$AO$1092,0,MATCH($A7,'Table Prediction Calculations'!$V$91:$AO$91,0)),I$1)/1000</f>
        <v>0.151</v>
      </c>
      <c r="J7" s="27">
        <f>COUNTIF(INDEX('Table Prediction Calculations'!$V$93:$AO$1092,0,MATCH($A7,'Table Prediction Calculations'!$V$91:$AO$91,0)),J$1)/1000</f>
        <v>0.23300000000000001</v>
      </c>
      <c r="K7" s="27">
        <f>COUNTIF(INDEX('Table Prediction Calculations'!$V$93:$AO$1092,0,MATCH($A7,'Table Prediction Calculations'!$V$91:$AO$91,0)),K$1)/1000</f>
        <v>0.21199999999999999</v>
      </c>
      <c r="L7" s="27">
        <f>COUNTIF(INDEX('Table Prediction Calculations'!$V$93:$AO$1092,0,MATCH($A7,'Table Prediction Calculations'!$V$91:$AO$91,0)),L$1)/1000</f>
        <v>0.188</v>
      </c>
      <c r="M7" s="27">
        <f>COUNTIF(INDEX('Table Prediction Calculations'!$V$93:$AO$1092,0,MATCH($A7,'Table Prediction Calculations'!$V$91:$AO$91,0)),M$1)/1000</f>
        <v>6.2E-2</v>
      </c>
      <c r="N7" s="27">
        <f>COUNTIF(INDEX('Table Prediction Calculations'!$V$93:$AO$1092,0,MATCH($A7,'Table Prediction Calculations'!$V$91:$AO$91,0)),N$1)/1000</f>
        <v>0.02</v>
      </c>
      <c r="O7" s="27">
        <f>COUNTIF(INDEX('Table Prediction Calculations'!$V$93:$AO$1092,0,MATCH($A7,'Table Prediction Calculations'!$V$91:$AO$91,0)),O$1)/1000</f>
        <v>1.0999999999999999E-2</v>
      </c>
      <c r="P7" s="27">
        <f>COUNTIF(INDEX('Table Prediction Calculations'!$V$93:$AO$1092,0,MATCH($A7,'Table Prediction Calculations'!$V$91:$AO$91,0)),P$1)/1000</f>
        <v>2E-3</v>
      </c>
      <c r="Q7" s="27">
        <f>COUNTIF(INDEX('Table Prediction Calculations'!$V$93:$AO$1092,0,MATCH($A7,'Table Prediction Calculations'!$V$91:$AO$91,0)),Q$1)/1000</f>
        <v>1E-3</v>
      </c>
      <c r="R7" s="27">
        <f>COUNTIF(INDEX('Table Prediction Calculations'!$V$93:$AO$1092,0,MATCH($A7,'Table Prediction Calculations'!$V$91:$AO$91,0)),R$1)/1000</f>
        <v>1E-3</v>
      </c>
      <c r="S7" s="27">
        <f>COUNTIF(INDEX('Table Prediction Calculations'!$V$93:$AO$1092,0,MATCH($A7,'Table Prediction Calculations'!$V$91:$AO$91,0)),S$1)/1000</f>
        <v>0</v>
      </c>
      <c r="T7" s="27">
        <f>COUNTIF(INDEX('Table Prediction Calculations'!$V$93:$AO$1092,0,MATCH($A7,'Table Prediction Calculations'!$V$91:$AO$91,0)),T$1)/1000</f>
        <v>0</v>
      </c>
      <c r="U7" s="27">
        <f>COUNTIF(INDEX('Table Prediction Calculations'!$V$93:$AO$1092,0,MATCH($A7,'Table Prediction Calculations'!$V$91:$AO$91,0)),U$1)/1000</f>
        <v>0</v>
      </c>
      <c r="V7" s="27">
        <f>COUNTIF(INDEX('Table Prediction Calculations'!$V$93:$AO$1092,0,MATCH($A7,'Table Prediction Calculations'!$V$91:$AO$91,0)),V$1)/1000</f>
        <v>0</v>
      </c>
      <c r="W7" s="27">
        <f>COUNTIF(INDEX('Table Prediction Calculations'!$V$93:$AO$1092,0,MATCH($A7,'Table Prediction Calculations'!$V$91:$AO$91,0)),W$1)/1000</f>
        <v>0</v>
      </c>
      <c r="X7" s="27">
        <f>COUNTIF(INDEX('Table Prediction Calculations'!$V$93:$AO$1092,0,MATCH($A7,'Table Prediction Calculations'!$V$91:$AO$91,0)),X$1)/1000</f>
        <v>0</v>
      </c>
      <c r="AA7" s="20">
        <v>4</v>
      </c>
      <c r="AB7" s="5" t="str">
        <f>INDEX($A$3:$A$22, MATCH(MAX(H$3:H$22), H$3:H$22, 0))</f>
        <v>Bologna</v>
      </c>
    </row>
    <row r="8" spans="1:28" ht="26.25" customHeight="1" x14ac:dyDescent="0.25">
      <c r="A8" s="11" t="str">
        <f>Table_Raw!B8</f>
        <v>Fiorentina</v>
      </c>
      <c r="B8" s="11">
        <f>Table_Raw!A8</f>
        <v>6</v>
      </c>
      <c r="C8" s="11">
        <f>Table_Raw!C8</f>
        <v>16</v>
      </c>
      <c r="D8" s="11">
        <f>Table_Raw!J8</f>
        <v>27</v>
      </c>
      <c r="E8" s="27">
        <f>COUNTIF(INDEX('Table Prediction Calculations'!$V$93:$AO$1092,0,MATCH($A8,'Table Prediction Calculations'!$V$91:$AO$91,0)),E$1)/1000</f>
        <v>0</v>
      </c>
      <c r="F8" s="27">
        <f>COUNTIF(INDEX('Table Prediction Calculations'!$V$93:$AO$1092,0,MATCH($A8,'Table Prediction Calculations'!$V$91:$AO$91,0)),F$1)/1000</f>
        <v>2.1000000000000001E-2</v>
      </c>
      <c r="G8" s="27">
        <f>COUNTIF(INDEX('Table Prediction Calculations'!$V$93:$AO$1092,0,MATCH($A8,'Table Prediction Calculations'!$V$91:$AO$91,0)),G$1)/1000</f>
        <v>9.0999999999999998E-2</v>
      </c>
      <c r="H8" s="27">
        <f>COUNTIF(INDEX('Table Prediction Calculations'!$V$93:$AO$1092,0,MATCH($A8,'Table Prediction Calculations'!$V$91:$AO$91,0)),H$1)/1000</f>
        <v>0.28299999999999997</v>
      </c>
      <c r="I8" s="27">
        <f>COUNTIF(INDEX('Table Prediction Calculations'!$V$93:$AO$1092,0,MATCH($A8,'Table Prediction Calculations'!$V$91:$AO$91,0)),I$1)/1000</f>
        <v>0.28899999999999998</v>
      </c>
      <c r="J8" s="27">
        <f>COUNTIF(INDEX('Table Prediction Calculations'!$V$93:$AO$1092,0,MATCH($A8,'Table Prediction Calculations'!$V$91:$AO$91,0)),J$1)/1000</f>
        <v>0.151</v>
      </c>
      <c r="K8" s="27">
        <f>COUNTIF(INDEX('Table Prediction Calculations'!$V$93:$AO$1092,0,MATCH($A8,'Table Prediction Calculations'!$V$91:$AO$91,0)),K$1)/1000</f>
        <v>0.105</v>
      </c>
      <c r="L8" s="27">
        <f>COUNTIF(INDEX('Table Prediction Calculations'!$V$93:$AO$1092,0,MATCH($A8,'Table Prediction Calculations'!$V$91:$AO$91,0)),L$1)/1000</f>
        <v>0.04</v>
      </c>
      <c r="M8" s="27">
        <f>COUNTIF(INDEX('Table Prediction Calculations'!$V$93:$AO$1092,0,MATCH($A8,'Table Prediction Calculations'!$V$91:$AO$91,0)),M$1)/1000</f>
        <v>1.7000000000000001E-2</v>
      </c>
      <c r="N8" s="27">
        <f>COUNTIF(INDEX('Table Prediction Calculations'!$V$93:$AO$1092,0,MATCH($A8,'Table Prediction Calculations'!$V$91:$AO$91,0)),N$1)/1000</f>
        <v>3.0000000000000001E-3</v>
      </c>
      <c r="O8" s="27">
        <f>COUNTIF(INDEX('Table Prediction Calculations'!$V$93:$AO$1092,0,MATCH($A8,'Table Prediction Calculations'!$V$91:$AO$91,0)),O$1)/1000</f>
        <v>0</v>
      </c>
      <c r="P8" s="27">
        <f>COUNTIF(INDEX('Table Prediction Calculations'!$V$93:$AO$1092,0,MATCH($A8,'Table Prediction Calculations'!$V$91:$AO$91,0)),P$1)/1000</f>
        <v>0</v>
      </c>
      <c r="Q8" s="27">
        <f>COUNTIF(INDEX('Table Prediction Calculations'!$V$93:$AO$1092,0,MATCH($A8,'Table Prediction Calculations'!$V$91:$AO$91,0)),Q$1)/1000</f>
        <v>0</v>
      </c>
      <c r="R8" s="27">
        <f>COUNTIF(INDEX('Table Prediction Calculations'!$V$93:$AO$1092,0,MATCH($A8,'Table Prediction Calculations'!$V$91:$AO$91,0)),R$1)/1000</f>
        <v>0</v>
      </c>
      <c r="S8" s="27">
        <f>COUNTIF(INDEX('Table Prediction Calculations'!$V$93:$AO$1092,0,MATCH($A8,'Table Prediction Calculations'!$V$91:$AO$91,0)),S$1)/1000</f>
        <v>0</v>
      </c>
      <c r="T8" s="27">
        <f>COUNTIF(INDEX('Table Prediction Calculations'!$V$93:$AO$1092,0,MATCH($A8,'Table Prediction Calculations'!$V$91:$AO$91,0)),T$1)/1000</f>
        <v>0</v>
      </c>
      <c r="U8" s="27">
        <f>COUNTIF(INDEX('Table Prediction Calculations'!$V$93:$AO$1092,0,MATCH($A8,'Table Prediction Calculations'!$V$91:$AO$91,0)),U$1)/1000</f>
        <v>0</v>
      </c>
      <c r="V8" s="27">
        <f>COUNTIF(INDEX('Table Prediction Calculations'!$V$93:$AO$1092,0,MATCH($A8,'Table Prediction Calculations'!$V$91:$AO$91,0)),V$1)/1000</f>
        <v>0</v>
      </c>
      <c r="W8" s="27">
        <f>COUNTIF(INDEX('Table Prediction Calculations'!$V$93:$AO$1092,0,MATCH($A8,'Table Prediction Calculations'!$V$91:$AO$91,0)),W$1)/1000</f>
        <v>0</v>
      </c>
      <c r="X8" s="27">
        <f>COUNTIF(INDEX('Table Prediction Calculations'!$V$93:$AO$1092,0,MATCH($A8,'Table Prediction Calculations'!$V$91:$AO$91,0)),X$1)/1000</f>
        <v>0</v>
      </c>
      <c r="AA8" s="20">
        <v>5</v>
      </c>
      <c r="AB8" s="5" t="str">
        <f>INDEX($A$3:$A$22, MATCH(MAX(I$3:I$22), I$3:I$22, 0))</f>
        <v>Fiorentina</v>
      </c>
    </row>
    <row r="9" spans="1:28" ht="26.25" customHeight="1" x14ac:dyDescent="0.25">
      <c r="A9" s="11" t="str">
        <f>Table_Raw!B9</f>
        <v>Roma</v>
      </c>
      <c r="B9" s="11">
        <f>Table_Raw!A9</f>
        <v>7</v>
      </c>
      <c r="C9" s="11">
        <f>Table_Raw!C9</f>
        <v>16</v>
      </c>
      <c r="D9" s="11">
        <f>Table_Raw!J9</f>
        <v>25</v>
      </c>
      <c r="E9" s="27">
        <f>COUNTIF(INDEX('Table Prediction Calculations'!$V$93:$AO$1092,0,MATCH($A9,'Table Prediction Calculations'!$V$91:$AO$91,0)),E$1)/1000</f>
        <v>0</v>
      </c>
      <c r="F9" s="27">
        <f>COUNTIF(INDEX('Table Prediction Calculations'!$V$93:$AO$1092,0,MATCH($A9,'Table Prediction Calculations'!$V$91:$AO$91,0)),F$1)/1000</f>
        <v>1E-3</v>
      </c>
      <c r="G9" s="27">
        <f>COUNTIF(INDEX('Table Prediction Calculations'!$V$93:$AO$1092,0,MATCH($A9,'Table Prediction Calculations'!$V$91:$AO$91,0)),G$1)/1000</f>
        <v>1.7999999999999999E-2</v>
      </c>
      <c r="H9" s="27">
        <f>COUNTIF(INDEX('Table Prediction Calculations'!$V$93:$AO$1092,0,MATCH($A9,'Table Prediction Calculations'!$V$91:$AO$91,0)),H$1)/1000</f>
        <v>4.9000000000000002E-2</v>
      </c>
      <c r="I9" s="27">
        <f>COUNTIF(INDEX('Table Prediction Calculations'!$V$93:$AO$1092,0,MATCH($A9,'Table Prediction Calculations'!$V$91:$AO$91,0)),I$1)/1000</f>
        <v>0.14499999999999999</v>
      </c>
      <c r="J9" s="27">
        <f>COUNTIF(INDEX('Table Prediction Calculations'!$V$93:$AO$1092,0,MATCH($A9,'Table Prediction Calculations'!$V$91:$AO$91,0)),J$1)/1000</f>
        <v>0.219</v>
      </c>
      <c r="K9" s="27">
        <f>COUNTIF(INDEX('Table Prediction Calculations'!$V$93:$AO$1092,0,MATCH($A9,'Table Prediction Calculations'!$V$91:$AO$91,0)),K$1)/1000</f>
        <v>0.24</v>
      </c>
      <c r="L9" s="27">
        <f>COUNTIF(INDEX('Table Prediction Calculations'!$V$93:$AO$1092,0,MATCH($A9,'Table Prediction Calculations'!$V$91:$AO$91,0)),L$1)/1000</f>
        <v>0.20699999999999999</v>
      </c>
      <c r="M9" s="27">
        <f>COUNTIF(INDEX('Table Prediction Calculations'!$V$93:$AO$1092,0,MATCH($A9,'Table Prediction Calculations'!$V$91:$AO$91,0)),M$1)/1000</f>
        <v>7.0999999999999994E-2</v>
      </c>
      <c r="N9" s="27">
        <f>COUNTIF(INDEX('Table Prediction Calculations'!$V$93:$AO$1092,0,MATCH($A9,'Table Prediction Calculations'!$V$91:$AO$91,0)),N$1)/1000</f>
        <v>2.9000000000000001E-2</v>
      </c>
      <c r="O9" s="27">
        <f>COUNTIF(INDEX('Table Prediction Calculations'!$V$93:$AO$1092,0,MATCH($A9,'Table Prediction Calculations'!$V$91:$AO$91,0)),O$1)/1000</f>
        <v>1.9E-2</v>
      </c>
      <c r="P9" s="27">
        <f>COUNTIF(INDEX('Table Prediction Calculations'!$V$93:$AO$1092,0,MATCH($A9,'Table Prediction Calculations'!$V$91:$AO$91,0)),P$1)/1000</f>
        <v>2E-3</v>
      </c>
      <c r="Q9" s="27">
        <f>COUNTIF(INDEX('Table Prediction Calculations'!$V$93:$AO$1092,0,MATCH($A9,'Table Prediction Calculations'!$V$91:$AO$91,0)),Q$1)/1000</f>
        <v>0</v>
      </c>
      <c r="R9" s="27">
        <f>COUNTIF(INDEX('Table Prediction Calculations'!$V$93:$AO$1092,0,MATCH($A9,'Table Prediction Calculations'!$V$91:$AO$91,0)),R$1)/1000</f>
        <v>0</v>
      </c>
      <c r="S9" s="27">
        <f>COUNTIF(INDEX('Table Prediction Calculations'!$V$93:$AO$1092,0,MATCH($A9,'Table Prediction Calculations'!$V$91:$AO$91,0)),S$1)/1000</f>
        <v>0</v>
      </c>
      <c r="T9" s="27">
        <f>COUNTIF(INDEX('Table Prediction Calculations'!$V$93:$AO$1092,0,MATCH($A9,'Table Prediction Calculations'!$V$91:$AO$91,0)),T$1)/1000</f>
        <v>0</v>
      </c>
      <c r="U9" s="27">
        <f>COUNTIF(INDEX('Table Prediction Calculations'!$V$93:$AO$1092,0,MATCH($A9,'Table Prediction Calculations'!$V$91:$AO$91,0)),U$1)/1000</f>
        <v>0</v>
      </c>
      <c r="V9" s="27">
        <f>COUNTIF(INDEX('Table Prediction Calculations'!$V$93:$AO$1092,0,MATCH($A9,'Table Prediction Calculations'!$V$91:$AO$91,0)),V$1)/1000</f>
        <v>0</v>
      </c>
      <c r="W9" s="27">
        <f>COUNTIF(INDEX('Table Prediction Calculations'!$V$93:$AO$1092,0,MATCH($A9,'Table Prediction Calculations'!$V$91:$AO$91,0)),W$1)/1000</f>
        <v>0</v>
      </c>
      <c r="X9" s="27">
        <f>COUNTIF(INDEX('Table Prediction Calculations'!$V$93:$AO$1092,0,MATCH($A9,'Table Prediction Calculations'!$V$91:$AO$91,0)),X$1)/1000</f>
        <v>0</v>
      </c>
      <c r="AA9" s="20">
        <v>6</v>
      </c>
      <c r="AB9" s="5" t="str">
        <f>INDEX($A$3:$A$22, MATCH(MAX(J$3:J$22), J$3:J$22, 0))</f>
        <v>Napoli</v>
      </c>
    </row>
    <row r="10" spans="1:28" ht="26.25" customHeight="1" x14ac:dyDescent="0.25">
      <c r="A10" s="11" t="str">
        <f>Table_Raw!B10</f>
        <v>Atalanta</v>
      </c>
      <c r="B10" s="11">
        <f>Table_Raw!A10</f>
        <v>8</v>
      </c>
      <c r="C10" s="11">
        <f>Table_Raw!C10</f>
        <v>15</v>
      </c>
      <c r="D10" s="11">
        <f>Table_Raw!J10</f>
        <v>23</v>
      </c>
      <c r="E10" s="27">
        <f>COUNTIF(INDEX('Table Prediction Calculations'!$V$93:$AO$1092,0,MATCH($A10,'Table Prediction Calculations'!$V$91:$AO$91,0)),E$1)/1000</f>
        <v>0</v>
      </c>
      <c r="F10" s="27">
        <f>COUNTIF(INDEX('Table Prediction Calculations'!$V$93:$AO$1092,0,MATCH($A10,'Table Prediction Calculations'!$V$91:$AO$91,0)),F$1)/1000</f>
        <v>2E-3</v>
      </c>
      <c r="G10" s="27">
        <f>COUNTIF(INDEX('Table Prediction Calculations'!$V$93:$AO$1092,0,MATCH($A10,'Table Prediction Calculations'!$V$91:$AO$91,0)),G$1)/1000</f>
        <v>1.0999999999999999E-2</v>
      </c>
      <c r="H10" s="27">
        <f>COUNTIF(INDEX('Table Prediction Calculations'!$V$93:$AO$1092,0,MATCH($A10,'Table Prediction Calculations'!$V$91:$AO$91,0)),H$1)/1000</f>
        <v>0.06</v>
      </c>
      <c r="I10" s="27">
        <f>COUNTIF(INDEX('Table Prediction Calculations'!$V$93:$AO$1092,0,MATCH($A10,'Table Prediction Calculations'!$V$91:$AO$91,0)),I$1)/1000</f>
        <v>9.4E-2</v>
      </c>
      <c r="J10" s="27">
        <f>COUNTIF(INDEX('Table Prediction Calculations'!$V$93:$AO$1092,0,MATCH($A10,'Table Prediction Calculations'!$V$91:$AO$91,0)),J$1)/1000</f>
        <v>0.17799999999999999</v>
      </c>
      <c r="K10" s="27">
        <f>COUNTIF(INDEX('Table Prediction Calculations'!$V$93:$AO$1092,0,MATCH($A10,'Table Prediction Calculations'!$V$91:$AO$91,0)),K$1)/1000</f>
        <v>0.23499999999999999</v>
      </c>
      <c r="L10" s="27">
        <f>COUNTIF(INDEX('Table Prediction Calculations'!$V$93:$AO$1092,0,MATCH($A10,'Table Prediction Calculations'!$V$91:$AO$91,0)),L$1)/1000</f>
        <v>0.26200000000000001</v>
      </c>
      <c r="M10" s="27">
        <f>COUNTIF(INDEX('Table Prediction Calculations'!$V$93:$AO$1092,0,MATCH($A10,'Table Prediction Calculations'!$V$91:$AO$91,0)),M$1)/1000</f>
        <v>9.2999999999999999E-2</v>
      </c>
      <c r="N10" s="27">
        <f>COUNTIF(INDEX('Table Prediction Calculations'!$V$93:$AO$1092,0,MATCH($A10,'Table Prediction Calculations'!$V$91:$AO$91,0)),N$1)/1000</f>
        <v>4.2999999999999997E-2</v>
      </c>
      <c r="O10" s="27">
        <f>COUNTIF(INDEX('Table Prediction Calculations'!$V$93:$AO$1092,0,MATCH($A10,'Table Prediction Calculations'!$V$91:$AO$91,0)),O$1)/1000</f>
        <v>1.4E-2</v>
      </c>
      <c r="P10" s="27">
        <f>COUNTIF(INDEX('Table Prediction Calculations'!$V$93:$AO$1092,0,MATCH($A10,'Table Prediction Calculations'!$V$91:$AO$91,0)),P$1)/1000</f>
        <v>4.0000000000000001E-3</v>
      </c>
      <c r="Q10" s="27">
        <f>COUNTIF(INDEX('Table Prediction Calculations'!$V$93:$AO$1092,0,MATCH($A10,'Table Prediction Calculations'!$V$91:$AO$91,0)),Q$1)/1000</f>
        <v>3.0000000000000001E-3</v>
      </c>
      <c r="R10" s="27">
        <f>COUNTIF(INDEX('Table Prediction Calculations'!$V$93:$AO$1092,0,MATCH($A10,'Table Prediction Calculations'!$V$91:$AO$91,0)),R$1)/1000</f>
        <v>1E-3</v>
      </c>
      <c r="S10" s="27">
        <f>COUNTIF(INDEX('Table Prediction Calculations'!$V$93:$AO$1092,0,MATCH($A10,'Table Prediction Calculations'!$V$91:$AO$91,0)),S$1)/1000</f>
        <v>0</v>
      </c>
      <c r="T10" s="27">
        <f>COUNTIF(INDEX('Table Prediction Calculations'!$V$93:$AO$1092,0,MATCH($A10,'Table Prediction Calculations'!$V$91:$AO$91,0)),T$1)/1000</f>
        <v>0</v>
      </c>
      <c r="U10" s="27">
        <f>COUNTIF(INDEX('Table Prediction Calculations'!$V$93:$AO$1092,0,MATCH($A10,'Table Prediction Calculations'!$V$91:$AO$91,0)),U$1)/1000</f>
        <v>0</v>
      </c>
      <c r="V10" s="27">
        <f>COUNTIF(INDEX('Table Prediction Calculations'!$V$93:$AO$1092,0,MATCH($A10,'Table Prediction Calculations'!$V$91:$AO$91,0)),V$1)/1000</f>
        <v>0</v>
      </c>
      <c r="W10" s="27">
        <f>COUNTIF(INDEX('Table Prediction Calculations'!$V$93:$AO$1092,0,MATCH($A10,'Table Prediction Calculations'!$V$91:$AO$91,0)),W$1)/1000</f>
        <v>0</v>
      </c>
      <c r="X10" s="27">
        <f>COUNTIF(INDEX('Table Prediction Calculations'!$V$93:$AO$1092,0,MATCH($A10,'Table Prediction Calculations'!$V$91:$AO$91,0)),X$1)/1000</f>
        <v>0</v>
      </c>
      <c r="AA10" s="20">
        <v>7</v>
      </c>
      <c r="AB10" s="5" t="str">
        <f>INDEX($A$3:$A$22, MATCH(MAX(K$3:K$22), K$3:K$22, 0))</f>
        <v>Roma</v>
      </c>
    </row>
    <row r="11" spans="1:28" ht="26.25" customHeight="1" x14ac:dyDescent="0.25">
      <c r="A11" s="11" t="str">
        <f>Table_Raw!B11</f>
        <v>Torino</v>
      </c>
      <c r="B11" s="11">
        <f>Table_Raw!A11</f>
        <v>9</v>
      </c>
      <c r="C11" s="11">
        <f>Table_Raw!C11</f>
        <v>16</v>
      </c>
      <c r="D11" s="11">
        <f>Table_Raw!J11</f>
        <v>23</v>
      </c>
      <c r="E11" s="27">
        <f>COUNTIF(INDEX('Table Prediction Calculations'!$V$93:$AO$1092,0,MATCH($A11,'Table Prediction Calculations'!$V$91:$AO$91,0)),E$1)/1000</f>
        <v>0</v>
      </c>
      <c r="F11" s="27">
        <f>COUNTIF(INDEX('Table Prediction Calculations'!$V$93:$AO$1092,0,MATCH($A11,'Table Prediction Calculations'!$V$91:$AO$91,0)),F$1)/1000</f>
        <v>0</v>
      </c>
      <c r="G11" s="27">
        <f>COUNTIF(INDEX('Table Prediction Calculations'!$V$93:$AO$1092,0,MATCH($A11,'Table Prediction Calculations'!$V$91:$AO$91,0)),G$1)/1000</f>
        <v>0</v>
      </c>
      <c r="H11" s="27">
        <f>COUNTIF(INDEX('Table Prediction Calculations'!$V$93:$AO$1092,0,MATCH($A11,'Table Prediction Calculations'!$V$91:$AO$91,0)),H$1)/1000</f>
        <v>0</v>
      </c>
      <c r="I11" s="27">
        <f>COUNTIF(INDEX('Table Prediction Calculations'!$V$93:$AO$1092,0,MATCH($A11,'Table Prediction Calculations'!$V$91:$AO$91,0)),I$1)/1000</f>
        <v>4.0000000000000001E-3</v>
      </c>
      <c r="J11" s="27">
        <f>COUNTIF(INDEX('Table Prediction Calculations'!$V$93:$AO$1092,0,MATCH($A11,'Table Prediction Calculations'!$V$91:$AO$91,0)),J$1)/1000</f>
        <v>2E-3</v>
      </c>
      <c r="K11" s="27">
        <f>COUNTIF(INDEX('Table Prediction Calculations'!$V$93:$AO$1092,0,MATCH($A11,'Table Prediction Calculations'!$V$91:$AO$91,0)),K$1)/1000</f>
        <v>1.9E-2</v>
      </c>
      <c r="L11" s="27">
        <f>COUNTIF(INDEX('Table Prediction Calculations'!$V$93:$AO$1092,0,MATCH($A11,'Table Prediction Calculations'!$V$91:$AO$91,0)),L$1)/1000</f>
        <v>5.8000000000000003E-2</v>
      </c>
      <c r="M11" s="27">
        <f>COUNTIF(INDEX('Table Prediction Calculations'!$V$93:$AO$1092,0,MATCH($A11,'Table Prediction Calculations'!$V$91:$AO$91,0)),M$1)/1000</f>
        <v>0.14099999999999999</v>
      </c>
      <c r="N11" s="27">
        <f>COUNTIF(INDEX('Table Prediction Calculations'!$V$93:$AO$1092,0,MATCH($A11,'Table Prediction Calculations'!$V$91:$AO$91,0)),N$1)/1000</f>
        <v>0.19900000000000001</v>
      </c>
      <c r="O11" s="27">
        <f>COUNTIF(INDEX('Table Prediction Calculations'!$V$93:$AO$1092,0,MATCH($A11,'Table Prediction Calculations'!$V$91:$AO$91,0)),O$1)/1000</f>
        <v>0.20100000000000001</v>
      </c>
      <c r="P11" s="27">
        <f>COUNTIF(INDEX('Table Prediction Calculations'!$V$93:$AO$1092,0,MATCH($A11,'Table Prediction Calculations'!$V$91:$AO$91,0)),P$1)/1000</f>
        <v>0.14899999999999999</v>
      </c>
      <c r="Q11" s="27">
        <f>COUNTIF(INDEX('Table Prediction Calculations'!$V$93:$AO$1092,0,MATCH($A11,'Table Prediction Calculations'!$V$91:$AO$91,0)),Q$1)/1000</f>
        <v>0.124</v>
      </c>
      <c r="R11" s="27">
        <f>COUNTIF(INDEX('Table Prediction Calculations'!$V$93:$AO$1092,0,MATCH($A11,'Table Prediction Calculations'!$V$91:$AO$91,0)),R$1)/1000</f>
        <v>7.4999999999999997E-2</v>
      </c>
      <c r="S11" s="27">
        <f>COUNTIF(INDEX('Table Prediction Calculations'!$V$93:$AO$1092,0,MATCH($A11,'Table Prediction Calculations'!$V$91:$AO$91,0)),S$1)/1000</f>
        <v>2.4E-2</v>
      </c>
      <c r="T11" s="27">
        <f>COUNTIF(INDEX('Table Prediction Calculations'!$V$93:$AO$1092,0,MATCH($A11,'Table Prediction Calculations'!$V$91:$AO$91,0)),T$1)/1000</f>
        <v>3.0000000000000001E-3</v>
      </c>
      <c r="U11" s="27">
        <f>COUNTIF(INDEX('Table Prediction Calculations'!$V$93:$AO$1092,0,MATCH($A11,'Table Prediction Calculations'!$V$91:$AO$91,0)),U$1)/1000</f>
        <v>0</v>
      </c>
      <c r="V11" s="27">
        <f>COUNTIF(INDEX('Table Prediction Calculations'!$V$93:$AO$1092,0,MATCH($A11,'Table Prediction Calculations'!$V$91:$AO$91,0)),V$1)/1000</f>
        <v>0</v>
      </c>
      <c r="W11" s="27">
        <f>COUNTIF(INDEX('Table Prediction Calculations'!$V$93:$AO$1092,0,MATCH($A11,'Table Prediction Calculations'!$V$91:$AO$91,0)),W$1)/1000</f>
        <v>0</v>
      </c>
      <c r="X11" s="27">
        <f>COUNTIF(INDEX('Table Prediction Calculations'!$V$93:$AO$1092,0,MATCH($A11,'Table Prediction Calculations'!$V$91:$AO$91,0)),X$1)/1000</f>
        <v>0</v>
      </c>
      <c r="AA11" s="20">
        <v>8</v>
      </c>
      <c r="AB11" s="5" t="str">
        <f>INDEX($A$3:$A$22, MATCH(MAX(L$3:L$22), L$3:L$22, 0))</f>
        <v>Atalanta</v>
      </c>
    </row>
    <row r="12" spans="1:28" ht="26.25" customHeight="1" x14ac:dyDescent="0.25">
      <c r="A12" s="11" t="str">
        <f>Table_Raw!B12</f>
        <v>Monza</v>
      </c>
      <c r="B12" s="11">
        <f>Table_Raw!A12</f>
        <v>10</v>
      </c>
      <c r="C12" s="11">
        <f>Table_Raw!C12</f>
        <v>16</v>
      </c>
      <c r="D12" s="11">
        <f>Table_Raw!J12</f>
        <v>21</v>
      </c>
      <c r="E12" s="27">
        <f>COUNTIF(INDEX('Table Prediction Calculations'!$V$93:$AO$1092,0,MATCH($A12,'Table Prediction Calculations'!$V$91:$AO$91,0)),E$1)/1000</f>
        <v>0</v>
      </c>
      <c r="F12" s="27">
        <f>COUNTIF(INDEX('Table Prediction Calculations'!$V$93:$AO$1092,0,MATCH($A12,'Table Prediction Calculations'!$V$91:$AO$91,0)),F$1)/1000</f>
        <v>0</v>
      </c>
      <c r="G12" s="27">
        <f>COUNTIF(INDEX('Table Prediction Calculations'!$V$93:$AO$1092,0,MATCH($A12,'Table Prediction Calculations'!$V$91:$AO$91,0)),G$1)/1000</f>
        <v>0</v>
      </c>
      <c r="H12" s="27">
        <f>COUNTIF(INDEX('Table Prediction Calculations'!$V$93:$AO$1092,0,MATCH($A12,'Table Prediction Calculations'!$V$91:$AO$91,0)),H$1)/1000</f>
        <v>0</v>
      </c>
      <c r="I12" s="27">
        <f>COUNTIF(INDEX('Table Prediction Calculations'!$V$93:$AO$1092,0,MATCH($A12,'Table Prediction Calculations'!$V$91:$AO$91,0)),I$1)/1000</f>
        <v>7.0000000000000001E-3</v>
      </c>
      <c r="J12" s="27">
        <f>COUNTIF(INDEX('Table Prediction Calculations'!$V$93:$AO$1092,0,MATCH($A12,'Table Prediction Calculations'!$V$91:$AO$91,0)),J$1)/1000</f>
        <v>2.1000000000000001E-2</v>
      </c>
      <c r="K12" s="27">
        <f>COUNTIF(INDEX('Table Prediction Calculations'!$V$93:$AO$1092,0,MATCH($A12,'Table Prediction Calculations'!$V$91:$AO$91,0)),K$1)/1000</f>
        <v>3.5999999999999997E-2</v>
      </c>
      <c r="L12" s="27">
        <f>COUNTIF(INDEX('Table Prediction Calculations'!$V$93:$AO$1092,0,MATCH($A12,'Table Prediction Calculations'!$V$91:$AO$91,0)),L$1)/1000</f>
        <v>8.2000000000000003E-2</v>
      </c>
      <c r="M12" s="27">
        <f>COUNTIF(INDEX('Table Prediction Calculations'!$V$93:$AO$1092,0,MATCH($A12,'Table Prediction Calculations'!$V$91:$AO$91,0)),M$1)/1000</f>
        <v>0.22800000000000001</v>
      </c>
      <c r="N12" s="27">
        <f>COUNTIF(INDEX('Table Prediction Calculations'!$V$93:$AO$1092,0,MATCH($A12,'Table Prediction Calculations'!$V$91:$AO$91,0)),N$1)/1000</f>
        <v>0.20300000000000001</v>
      </c>
      <c r="O12" s="27">
        <f>COUNTIF(INDEX('Table Prediction Calculations'!$V$93:$AO$1092,0,MATCH($A12,'Table Prediction Calculations'!$V$91:$AO$91,0)),O$1)/1000</f>
        <v>0.17899999999999999</v>
      </c>
      <c r="P12" s="27">
        <f>COUNTIF(INDEX('Table Prediction Calculations'!$V$93:$AO$1092,0,MATCH($A12,'Table Prediction Calculations'!$V$91:$AO$91,0)),P$1)/1000</f>
        <v>0.11700000000000001</v>
      </c>
      <c r="Q12" s="27">
        <f>COUNTIF(INDEX('Table Prediction Calculations'!$V$93:$AO$1092,0,MATCH($A12,'Table Prediction Calculations'!$V$91:$AO$91,0)),Q$1)/1000</f>
        <v>8.5999999999999993E-2</v>
      </c>
      <c r="R12" s="27">
        <f>COUNTIF(INDEX('Table Prediction Calculations'!$V$93:$AO$1092,0,MATCH($A12,'Table Prediction Calculations'!$V$91:$AO$91,0)),R$1)/1000</f>
        <v>2.7E-2</v>
      </c>
      <c r="S12" s="27">
        <f>COUNTIF(INDEX('Table Prediction Calculations'!$V$93:$AO$1092,0,MATCH($A12,'Table Prediction Calculations'!$V$91:$AO$91,0)),S$1)/1000</f>
        <v>1.2999999999999999E-2</v>
      </c>
      <c r="T12" s="27">
        <f>COUNTIF(INDEX('Table Prediction Calculations'!$V$93:$AO$1092,0,MATCH($A12,'Table Prediction Calculations'!$V$91:$AO$91,0)),T$1)/1000</f>
        <v>0</v>
      </c>
      <c r="U12" s="27">
        <f>COUNTIF(INDEX('Table Prediction Calculations'!$V$93:$AO$1092,0,MATCH($A12,'Table Prediction Calculations'!$V$91:$AO$91,0)),U$1)/1000</f>
        <v>0</v>
      </c>
      <c r="V12" s="27">
        <f>COUNTIF(INDEX('Table Prediction Calculations'!$V$93:$AO$1092,0,MATCH($A12,'Table Prediction Calculations'!$V$91:$AO$91,0)),V$1)/1000</f>
        <v>0</v>
      </c>
      <c r="W12" s="27">
        <f>COUNTIF(INDEX('Table Prediction Calculations'!$V$93:$AO$1092,0,MATCH($A12,'Table Prediction Calculations'!$V$91:$AO$91,0)),W$1)/1000</f>
        <v>0</v>
      </c>
      <c r="X12" s="27">
        <f>COUNTIF(INDEX('Table Prediction Calculations'!$V$93:$AO$1092,0,MATCH($A12,'Table Prediction Calculations'!$V$91:$AO$91,0)),X$1)/1000</f>
        <v>0</v>
      </c>
      <c r="AA12" s="20">
        <v>9</v>
      </c>
      <c r="AB12" s="5" t="str">
        <f>INDEX($A$3:$A$22, MATCH(MAX(M$3:M$22), M$3:M$22, 0))</f>
        <v>Monza</v>
      </c>
    </row>
    <row r="13" spans="1:28" ht="26.25" customHeight="1" x14ac:dyDescent="0.25">
      <c r="A13" s="11" t="str">
        <f>Table_Raw!B13</f>
        <v>Lazio</v>
      </c>
      <c r="B13" s="11">
        <f>Table_Raw!A13</f>
        <v>11</v>
      </c>
      <c r="C13" s="11">
        <f>Table_Raw!C13</f>
        <v>16</v>
      </c>
      <c r="D13" s="11">
        <f>Table_Raw!J13</f>
        <v>21</v>
      </c>
      <c r="E13" s="27">
        <f>COUNTIF(INDEX('Table Prediction Calculations'!$V$93:$AO$1092,0,MATCH($A13,'Table Prediction Calculations'!$V$91:$AO$91,0)),E$1)/1000</f>
        <v>0</v>
      </c>
      <c r="F13" s="27">
        <f>COUNTIF(INDEX('Table Prediction Calculations'!$V$93:$AO$1092,0,MATCH($A13,'Table Prediction Calculations'!$V$91:$AO$91,0)),F$1)/1000</f>
        <v>0</v>
      </c>
      <c r="G13" s="27">
        <f>COUNTIF(INDEX('Table Prediction Calculations'!$V$93:$AO$1092,0,MATCH($A13,'Table Prediction Calculations'!$V$91:$AO$91,0)),G$1)/1000</f>
        <v>0</v>
      </c>
      <c r="H13" s="27">
        <f>COUNTIF(INDEX('Table Prediction Calculations'!$V$93:$AO$1092,0,MATCH($A13,'Table Prediction Calculations'!$V$91:$AO$91,0)),H$1)/1000</f>
        <v>0</v>
      </c>
      <c r="I13" s="27">
        <f>COUNTIF(INDEX('Table Prediction Calculations'!$V$93:$AO$1092,0,MATCH($A13,'Table Prediction Calculations'!$V$91:$AO$91,0)),I$1)/1000</f>
        <v>2E-3</v>
      </c>
      <c r="J13" s="27">
        <f>COUNTIF(INDEX('Table Prediction Calculations'!$V$93:$AO$1092,0,MATCH($A13,'Table Prediction Calculations'!$V$91:$AO$91,0)),J$1)/1000</f>
        <v>1E-3</v>
      </c>
      <c r="K13" s="27">
        <f>COUNTIF(INDEX('Table Prediction Calculations'!$V$93:$AO$1092,0,MATCH($A13,'Table Prediction Calculations'!$V$91:$AO$91,0)),K$1)/1000</f>
        <v>7.0000000000000001E-3</v>
      </c>
      <c r="L13" s="27">
        <f>COUNTIF(INDEX('Table Prediction Calculations'!$V$93:$AO$1092,0,MATCH($A13,'Table Prediction Calculations'!$V$91:$AO$91,0)),L$1)/1000</f>
        <v>3.2000000000000001E-2</v>
      </c>
      <c r="M13" s="27">
        <f>COUNTIF(INDEX('Table Prediction Calculations'!$V$93:$AO$1092,0,MATCH($A13,'Table Prediction Calculations'!$V$91:$AO$91,0)),M$1)/1000</f>
        <v>9.9000000000000005E-2</v>
      </c>
      <c r="N13" s="27">
        <f>COUNTIF(INDEX('Table Prediction Calculations'!$V$93:$AO$1092,0,MATCH($A13,'Table Prediction Calculations'!$V$91:$AO$91,0)),N$1)/1000</f>
        <v>0.152</v>
      </c>
      <c r="O13" s="27">
        <f>COUNTIF(INDEX('Table Prediction Calculations'!$V$93:$AO$1092,0,MATCH($A13,'Table Prediction Calculations'!$V$91:$AO$91,0)),O$1)/1000</f>
        <v>0.193</v>
      </c>
      <c r="P13" s="27">
        <f>COUNTIF(INDEX('Table Prediction Calculations'!$V$93:$AO$1092,0,MATCH($A13,'Table Prediction Calculations'!$V$91:$AO$91,0)),P$1)/1000</f>
        <v>0.19500000000000001</v>
      </c>
      <c r="Q13" s="27">
        <f>COUNTIF(INDEX('Table Prediction Calculations'!$V$93:$AO$1092,0,MATCH($A13,'Table Prediction Calculations'!$V$91:$AO$91,0)),Q$1)/1000</f>
        <v>0.14599999999999999</v>
      </c>
      <c r="R13" s="27">
        <f>COUNTIF(INDEX('Table Prediction Calculations'!$V$93:$AO$1092,0,MATCH($A13,'Table Prediction Calculations'!$V$91:$AO$91,0)),R$1)/1000</f>
        <v>0.115</v>
      </c>
      <c r="S13" s="27">
        <f>COUNTIF(INDEX('Table Prediction Calculations'!$V$93:$AO$1092,0,MATCH($A13,'Table Prediction Calculations'!$V$91:$AO$91,0)),S$1)/1000</f>
        <v>4.9000000000000002E-2</v>
      </c>
      <c r="T13" s="27">
        <f>COUNTIF(INDEX('Table Prediction Calculations'!$V$93:$AO$1092,0,MATCH($A13,'Table Prediction Calculations'!$V$91:$AO$91,0)),T$1)/1000</f>
        <v>8.0000000000000002E-3</v>
      </c>
      <c r="U13" s="27">
        <f>COUNTIF(INDEX('Table Prediction Calculations'!$V$93:$AO$1092,0,MATCH($A13,'Table Prediction Calculations'!$V$91:$AO$91,0)),U$1)/1000</f>
        <v>1E-3</v>
      </c>
      <c r="V13" s="27">
        <f>COUNTIF(INDEX('Table Prediction Calculations'!$V$93:$AO$1092,0,MATCH($A13,'Table Prediction Calculations'!$V$91:$AO$91,0)),V$1)/1000</f>
        <v>0</v>
      </c>
      <c r="W13" s="27">
        <f>COUNTIF(INDEX('Table Prediction Calculations'!$V$93:$AO$1092,0,MATCH($A13,'Table Prediction Calculations'!$V$91:$AO$91,0)),W$1)/1000</f>
        <v>0</v>
      </c>
      <c r="X13" s="27">
        <f>COUNTIF(INDEX('Table Prediction Calculations'!$V$93:$AO$1092,0,MATCH($A13,'Table Prediction Calculations'!$V$91:$AO$91,0)),X$1)/1000</f>
        <v>0</v>
      </c>
      <c r="AA13" s="20">
        <v>10</v>
      </c>
      <c r="AB13" s="5" t="str">
        <f>INDEX($A$3:$A$22, MATCH(MAX(N$3:N$22), N$3:N$22, 0))</f>
        <v>Monza</v>
      </c>
    </row>
    <row r="14" spans="1:28" ht="26.25" customHeight="1" x14ac:dyDescent="0.25">
      <c r="A14" s="11" t="str">
        <f>Table_Raw!B14</f>
        <v>Lecce</v>
      </c>
      <c r="B14" s="11">
        <f>Table_Raw!A14</f>
        <v>12</v>
      </c>
      <c r="C14" s="11">
        <f>Table_Raw!C14</f>
        <v>16</v>
      </c>
      <c r="D14" s="11">
        <f>Table_Raw!J14</f>
        <v>20</v>
      </c>
      <c r="E14" s="27">
        <f>COUNTIF(INDEX('Table Prediction Calculations'!$V$93:$AO$1092,0,MATCH($A14,'Table Prediction Calculations'!$V$91:$AO$91,0)),E$1)/1000</f>
        <v>0</v>
      </c>
      <c r="F14" s="27">
        <f>COUNTIF(INDEX('Table Prediction Calculations'!$V$93:$AO$1092,0,MATCH($A14,'Table Prediction Calculations'!$V$91:$AO$91,0)),F$1)/1000</f>
        <v>0</v>
      </c>
      <c r="G14" s="27">
        <f>COUNTIF(INDEX('Table Prediction Calculations'!$V$93:$AO$1092,0,MATCH($A14,'Table Prediction Calculations'!$V$91:$AO$91,0)),G$1)/1000</f>
        <v>0</v>
      </c>
      <c r="H14" s="27">
        <f>COUNTIF(INDEX('Table Prediction Calculations'!$V$93:$AO$1092,0,MATCH($A14,'Table Prediction Calculations'!$V$91:$AO$91,0)),H$1)/1000</f>
        <v>0</v>
      </c>
      <c r="I14" s="27">
        <f>COUNTIF(INDEX('Table Prediction Calculations'!$V$93:$AO$1092,0,MATCH($A14,'Table Prediction Calculations'!$V$91:$AO$91,0)),I$1)/1000</f>
        <v>3.0000000000000001E-3</v>
      </c>
      <c r="J14" s="27">
        <f>COUNTIF(INDEX('Table Prediction Calculations'!$V$93:$AO$1092,0,MATCH($A14,'Table Prediction Calculations'!$V$91:$AO$91,0)),J$1)/1000</f>
        <v>1.2999999999999999E-2</v>
      </c>
      <c r="K14" s="27">
        <f>COUNTIF(INDEX('Table Prediction Calculations'!$V$93:$AO$1092,0,MATCH($A14,'Table Prediction Calculations'!$V$91:$AO$91,0)),K$1)/1000</f>
        <v>4.1000000000000002E-2</v>
      </c>
      <c r="L14" s="27">
        <f>COUNTIF(INDEX('Table Prediction Calculations'!$V$93:$AO$1092,0,MATCH($A14,'Table Prediction Calculations'!$V$91:$AO$91,0)),L$1)/1000</f>
        <v>6.2E-2</v>
      </c>
      <c r="M14" s="27">
        <f>COUNTIF(INDEX('Table Prediction Calculations'!$V$93:$AO$1092,0,MATCH($A14,'Table Prediction Calculations'!$V$91:$AO$91,0)),M$1)/1000</f>
        <v>0.20200000000000001</v>
      </c>
      <c r="N14" s="27">
        <f>COUNTIF(INDEX('Table Prediction Calculations'!$V$93:$AO$1092,0,MATCH($A14,'Table Prediction Calculations'!$V$91:$AO$91,0)),N$1)/1000</f>
        <v>0.19600000000000001</v>
      </c>
      <c r="O14" s="27">
        <f>COUNTIF(INDEX('Table Prediction Calculations'!$V$93:$AO$1092,0,MATCH($A14,'Table Prediction Calculations'!$V$91:$AO$91,0)),O$1)/1000</f>
        <v>0.158</v>
      </c>
      <c r="P14" s="27">
        <f>COUNTIF(INDEX('Table Prediction Calculations'!$V$93:$AO$1092,0,MATCH($A14,'Table Prediction Calculations'!$V$91:$AO$91,0)),P$1)/1000</f>
        <v>0.17599999999999999</v>
      </c>
      <c r="Q14" s="27">
        <f>COUNTIF(INDEX('Table Prediction Calculations'!$V$93:$AO$1092,0,MATCH($A14,'Table Prediction Calculations'!$V$91:$AO$91,0)),Q$1)/1000</f>
        <v>8.7999999999999995E-2</v>
      </c>
      <c r="R14" s="27">
        <f>COUNTIF(INDEX('Table Prediction Calculations'!$V$93:$AO$1092,0,MATCH($A14,'Table Prediction Calculations'!$V$91:$AO$91,0)),R$1)/1000</f>
        <v>4.5999999999999999E-2</v>
      </c>
      <c r="S14" s="27">
        <f>COUNTIF(INDEX('Table Prediction Calculations'!$V$93:$AO$1092,0,MATCH($A14,'Table Prediction Calculations'!$V$91:$AO$91,0)),S$1)/1000</f>
        <v>8.9999999999999993E-3</v>
      </c>
      <c r="T14" s="27">
        <f>COUNTIF(INDEX('Table Prediction Calculations'!$V$93:$AO$1092,0,MATCH($A14,'Table Prediction Calculations'!$V$91:$AO$91,0)),T$1)/1000</f>
        <v>4.0000000000000001E-3</v>
      </c>
      <c r="U14" s="27">
        <f>COUNTIF(INDEX('Table Prediction Calculations'!$V$93:$AO$1092,0,MATCH($A14,'Table Prediction Calculations'!$V$91:$AO$91,0)),U$1)/1000</f>
        <v>1E-3</v>
      </c>
      <c r="V14" s="27">
        <f>COUNTIF(INDEX('Table Prediction Calculations'!$V$93:$AO$1092,0,MATCH($A14,'Table Prediction Calculations'!$V$91:$AO$91,0)),V$1)/1000</f>
        <v>0</v>
      </c>
      <c r="W14" s="27">
        <f>COUNTIF(INDEX('Table Prediction Calculations'!$V$93:$AO$1092,0,MATCH($A14,'Table Prediction Calculations'!$V$91:$AO$91,0)),W$1)/1000</f>
        <v>0</v>
      </c>
      <c r="X14" s="27">
        <f>COUNTIF(INDEX('Table Prediction Calculations'!$V$93:$AO$1092,0,MATCH($A14,'Table Prediction Calculations'!$V$91:$AO$91,0)),X$1)/1000</f>
        <v>0</v>
      </c>
      <c r="AA14" s="20">
        <v>11</v>
      </c>
      <c r="AB14" s="5" t="str">
        <f>INDEX($A$3:$A$22, MATCH(MAX(O$3:O$22), O$3:O$22, 0))</f>
        <v>Torino</v>
      </c>
    </row>
    <row r="15" spans="1:28" ht="26.25" customHeight="1" x14ac:dyDescent="0.25">
      <c r="A15" s="11" t="str">
        <f>Table_Raw!B15</f>
        <v>Frosinone</v>
      </c>
      <c r="B15" s="11">
        <f>Table_Raw!A15</f>
        <v>13</v>
      </c>
      <c r="C15" s="11">
        <f>Table_Raw!C15</f>
        <v>16</v>
      </c>
      <c r="D15" s="11">
        <f>Table_Raw!J15</f>
        <v>19</v>
      </c>
      <c r="E15" s="27">
        <f>COUNTIF(INDEX('Table Prediction Calculations'!$V$93:$AO$1092,0,MATCH($A15,'Table Prediction Calculations'!$V$91:$AO$91,0)),E$1)/1000</f>
        <v>0</v>
      </c>
      <c r="F15" s="27">
        <f>COUNTIF(INDEX('Table Prediction Calculations'!$V$93:$AO$1092,0,MATCH($A15,'Table Prediction Calculations'!$V$91:$AO$91,0)),F$1)/1000</f>
        <v>0</v>
      </c>
      <c r="G15" s="27">
        <f>COUNTIF(INDEX('Table Prediction Calculations'!$V$93:$AO$1092,0,MATCH($A15,'Table Prediction Calculations'!$V$91:$AO$91,0)),G$1)/1000</f>
        <v>0</v>
      </c>
      <c r="H15" s="27">
        <f>COUNTIF(INDEX('Table Prediction Calculations'!$V$93:$AO$1092,0,MATCH($A15,'Table Prediction Calculations'!$V$91:$AO$91,0)),H$1)/1000</f>
        <v>0</v>
      </c>
      <c r="I15" s="27">
        <f>COUNTIF(INDEX('Table Prediction Calculations'!$V$93:$AO$1092,0,MATCH($A15,'Table Prediction Calculations'!$V$91:$AO$91,0)),I$1)/1000</f>
        <v>0</v>
      </c>
      <c r="J15" s="27">
        <f>COUNTIF(INDEX('Table Prediction Calculations'!$V$93:$AO$1092,0,MATCH($A15,'Table Prediction Calculations'!$V$91:$AO$91,0)),J$1)/1000</f>
        <v>1E-3</v>
      </c>
      <c r="K15" s="27">
        <f>COUNTIF(INDEX('Table Prediction Calculations'!$V$93:$AO$1092,0,MATCH($A15,'Table Prediction Calculations'!$V$91:$AO$91,0)),K$1)/1000</f>
        <v>7.0000000000000001E-3</v>
      </c>
      <c r="L15" s="27">
        <f>COUNTIF(INDEX('Table Prediction Calculations'!$V$93:$AO$1092,0,MATCH($A15,'Table Prediction Calculations'!$V$91:$AO$91,0)),L$1)/1000</f>
        <v>7.0000000000000001E-3</v>
      </c>
      <c r="M15" s="27">
        <f>COUNTIF(INDEX('Table Prediction Calculations'!$V$93:$AO$1092,0,MATCH($A15,'Table Prediction Calculations'!$V$91:$AO$91,0)),M$1)/1000</f>
        <v>6.0999999999999999E-2</v>
      </c>
      <c r="N15" s="27">
        <f>COUNTIF(INDEX('Table Prediction Calculations'!$V$93:$AO$1092,0,MATCH($A15,'Table Prediction Calculations'!$V$91:$AO$91,0)),N$1)/1000</f>
        <v>8.1000000000000003E-2</v>
      </c>
      <c r="O15" s="27">
        <f>COUNTIF(INDEX('Table Prediction Calculations'!$V$93:$AO$1092,0,MATCH($A15,'Table Prediction Calculations'!$V$91:$AO$91,0)),O$1)/1000</f>
        <v>0.123</v>
      </c>
      <c r="P15" s="27">
        <f>COUNTIF(INDEX('Table Prediction Calculations'!$V$93:$AO$1092,0,MATCH($A15,'Table Prediction Calculations'!$V$91:$AO$91,0)),P$1)/1000</f>
        <v>0.17399999999999999</v>
      </c>
      <c r="Q15" s="27">
        <f>COUNTIF(INDEX('Table Prediction Calculations'!$V$93:$AO$1092,0,MATCH($A15,'Table Prediction Calculations'!$V$91:$AO$91,0)),Q$1)/1000</f>
        <v>0.222</v>
      </c>
      <c r="R15" s="27">
        <f>COUNTIF(INDEX('Table Prediction Calculations'!$V$93:$AO$1092,0,MATCH($A15,'Table Prediction Calculations'!$V$91:$AO$91,0)),R$1)/1000</f>
        <v>0.187</v>
      </c>
      <c r="S15" s="27">
        <f>COUNTIF(INDEX('Table Prediction Calculations'!$V$93:$AO$1092,0,MATCH($A15,'Table Prediction Calculations'!$V$91:$AO$91,0)),S$1)/1000</f>
        <v>0.11</v>
      </c>
      <c r="T15" s="27">
        <f>COUNTIF(INDEX('Table Prediction Calculations'!$V$93:$AO$1092,0,MATCH($A15,'Table Prediction Calculations'!$V$91:$AO$91,0)),T$1)/1000</f>
        <v>1.7999999999999999E-2</v>
      </c>
      <c r="U15" s="27">
        <f>COUNTIF(INDEX('Table Prediction Calculations'!$V$93:$AO$1092,0,MATCH($A15,'Table Prediction Calculations'!$V$91:$AO$91,0)),U$1)/1000</f>
        <v>6.0000000000000001E-3</v>
      </c>
      <c r="V15" s="27">
        <f>COUNTIF(INDEX('Table Prediction Calculations'!$V$93:$AO$1092,0,MATCH($A15,'Table Prediction Calculations'!$V$91:$AO$91,0)),V$1)/1000</f>
        <v>3.0000000000000001E-3</v>
      </c>
      <c r="W15" s="27">
        <f>COUNTIF(INDEX('Table Prediction Calculations'!$V$93:$AO$1092,0,MATCH($A15,'Table Prediction Calculations'!$V$91:$AO$91,0)),W$1)/1000</f>
        <v>0</v>
      </c>
      <c r="X15" s="27">
        <f>COUNTIF(INDEX('Table Prediction Calculations'!$V$93:$AO$1092,0,MATCH($A15,'Table Prediction Calculations'!$V$91:$AO$91,0)),X$1)/1000</f>
        <v>0</v>
      </c>
      <c r="AA15" s="20">
        <v>12</v>
      </c>
      <c r="AB15" s="5" t="str">
        <f>INDEX($A$3:$A$22, MATCH(MAX(P$3:P$22), P$3:P$22, 0))</f>
        <v>Lazio</v>
      </c>
    </row>
    <row r="16" spans="1:28" ht="26.25" customHeight="1" x14ac:dyDescent="0.25">
      <c r="A16" s="11" t="str">
        <f>Table_Raw!B16</f>
        <v>Genoa</v>
      </c>
      <c r="B16" s="11">
        <f>Table_Raw!A16</f>
        <v>14</v>
      </c>
      <c r="C16" s="11">
        <f>Table_Raw!C16</f>
        <v>16</v>
      </c>
      <c r="D16" s="11">
        <f>Table_Raw!J16</f>
        <v>16</v>
      </c>
      <c r="E16" s="27">
        <f>COUNTIF(INDEX('Table Prediction Calculations'!$V$93:$AO$1092,0,MATCH($A16,'Table Prediction Calculations'!$V$91:$AO$91,0)),E$1)/1000</f>
        <v>0</v>
      </c>
      <c r="F16" s="27">
        <f>COUNTIF(INDEX('Table Prediction Calculations'!$V$93:$AO$1092,0,MATCH($A16,'Table Prediction Calculations'!$V$91:$AO$91,0)),F$1)/1000</f>
        <v>0</v>
      </c>
      <c r="G16" s="27">
        <f>COUNTIF(INDEX('Table Prediction Calculations'!$V$93:$AO$1092,0,MATCH($A16,'Table Prediction Calculations'!$V$91:$AO$91,0)),G$1)/1000</f>
        <v>0</v>
      </c>
      <c r="H16" s="27">
        <f>COUNTIF(INDEX('Table Prediction Calculations'!$V$93:$AO$1092,0,MATCH($A16,'Table Prediction Calculations'!$V$91:$AO$91,0)),H$1)/1000</f>
        <v>0</v>
      </c>
      <c r="I16" s="27">
        <f>COUNTIF(INDEX('Table Prediction Calculations'!$V$93:$AO$1092,0,MATCH($A16,'Table Prediction Calculations'!$V$91:$AO$91,0)),I$1)/1000</f>
        <v>0</v>
      </c>
      <c r="J16" s="27">
        <f>COUNTIF(INDEX('Table Prediction Calculations'!$V$93:$AO$1092,0,MATCH($A16,'Table Prediction Calculations'!$V$91:$AO$91,0)),J$1)/1000</f>
        <v>0</v>
      </c>
      <c r="K16" s="27">
        <f>COUNTIF(INDEX('Table Prediction Calculations'!$V$93:$AO$1092,0,MATCH($A16,'Table Prediction Calculations'!$V$91:$AO$91,0)),K$1)/1000</f>
        <v>0</v>
      </c>
      <c r="L16" s="27">
        <f>COUNTIF(INDEX('Table Prediction Calculations'!$V$93:$AO$1092,0,MATCH($A16,'Table Prediction Calculations'!$V$91:$AO$91,0)),L$1)/1000</f>
        <v>2E-3</v>
      </c>
      <c r="M16" s="27">
        <f>COUNTIF(INDEX('Table Prediction Calculations'!$V$93:$AO$1092,0,MATCH($A16,'Table Prediction Calculations'!$V$91:$AO$91,0)),M$1)/1000</f>
        <v>4.0000000000000001E-3</v>
      </c>
      <c r="N16" s="27">
        <f>COUNTIF(INDEX('Table Prediction Calculations'!$V$93:$AO$1092,0,MATCH($A16,'Table Prediction Calculations'!$V$91:$AO$91,0)),N$1)/1000</f>
        <v>2.1999999999999999E-2</v>
      </c>
      <c r="O16" s="27">
        <f>COUNTIF(INDEX('Table Prediction Calculations'!$V$93:$AO$1092,0,MATCH($A16,'Table Prediction Calculations'!$V$91:$AO$91,0)),O$1)/1000</f>
        <v>3.1E-2</v>
      </c>
      <c r="P16" s="27">
        <f>COUNTIF(INDEX('Table Prediction Calculations'!$V$93:$AO$1092,0,MATCH($A16,'Table Prediction Calculations'!$V$91:$AO$91,0)),P$1)/1000</f>
        <v>7.3999999999999996E-2</v>
      </c>
      <c r="Q16" s="27">
        <f>COUNTIF(INDEX('Table Prediction Calculations'!$V$93:$AO$1092,0,MATCH($A16,'Table Prediction Calculations'!$V$91:$AO$91,0)),Q$1)/1000</f>
        <v>0.113</v>
      </c>
      <c r="R16" s="27">
        <f>COUNTIF(INDEX('Table Prediction Calculations'!$V$93:$AO$1092,0,MATCH($A16,'Table Prediction Calculations'!$V$91:$AO$91,0)),R$1)/1000</f>
        <v>0.22500000000000001</v>
      </c>
      <c r="S16" s="27">
        <f>COUNTIF(INDEX('Table Prediction Calculations'!$V$93:$AO$1092,0,MATCH($A16,'Table Prediction Calculations'!$V$91:$AO$91,0)),S$1)/1000</f>
        <v>0.33200000000000002</v>
      </c>
      <c r="T16" s="27">
        <f>COUNTIF(INDEX('Table Prediction Calculations'!$V$93:$AO$1092,0,MATCH($A16,'Table Prediction Calculations'!$V$91:$AO$91,0)),T$1)/1000</f>
        <v>0.11700000000000001</v>
      </c>
      <c r="U16" s="27">
        <f>COUNTIF(INDEX('Table Prediction Calculations'!$V$93:$AO$1092,0,MATCH($A16,'Table Prediction Calculations'!$V$91:$AO$91,0)),U$1)/1000</f>
        <v>6.0999999999999999E-2</v>
      </c>
      <c r="V16" s="27">
        <f>COUNTIF(INDEX('Table Prediction Calculations'!$V$93:$AO$1092,0,MATCH($A16,'Table Prediction Calculations'!$V$91:$AO$91,0)),V$1)/1000</f>
        <v>1.7000000000000001E-2</v>
      </c>
      <c r="W16" s="27">
        <f>COUNTIF(INDEX('Table Prediction Calculations'!$V$93:$AO$1092,0,MATCH($A16,'Table Prediction Calculations'!$V$91:$AO$91,0)),W$1)/1000</f>
        <v>2E-3</v>
      </c>
      <c r="X16" s="27">
        <f>COUNTIF(INDEX('Table Prediction Calculations'!$V$93:$AO$1092,0,MATCH($A16,'Table Prediction Calculations'!$V$91:$AO$91,0)),X$1)/1000</f>
        <v>0</v>
      </c>
      <c r="AA16" s="20">
        <v>13</v>
      </c>
      <c r="AB16" s="5" t="str">
        <f>INDEX($A$3:$A$22, MATCH(MAX(Q$3:Q$22), Q$3:Q$22, 0))</f>
        <v>Frosinone</v>
      </c>
    </row>
    <row r="17" spans="1:28" ht="26.25" customHeight="1" x14ac:dyDescent="0.25">
      <c r="A17" s="11" t="str">
        <f>Table_Raw!B17</f>
        <v>Sassuolo</v>
      </c>
      <c r="B17" s="11">
        <f>Table_Raw!A17</f>
        <v>15</v>
      </c>
      <c r="C17" s="11">
        <f>Table_Raw!C17</f>
        <v>16</v>
      </c>
      <c r="D17" s="11">
        <f>Table_Raw!J17</f>
        <v>16</v>
      </c>
      <c r="E17" s="27">
        <f>COUNTIF(INDEX('Table Prediction Calculations'!$V$93:$AO$1092,0,MATCH($A17,'Table Prediction Calculations'!$V$91:$AO$91,0)),E$1)/1000</f>
        <v>0</v>
      </c>
      <c r="F17" s="27">
        <f>COUNTIF(INDEX('Table Prediction Calculations'!$V$93:$AO$1092,0,MATCH($A17,'Table Prediction Calculations'!$V$91:$AO$91,0)),F$1)/1000</f>
        <v>0</v>
      </c>
      <c r="G17" s="27">
        <f>COUNTIF(INDEX('Table Prediction Calculations'!$V$93:$AO$1092,0,MATCH($A17,'Table Prediction Calculations'!$V$91:$AO$91,0)),G$1)/1000</f>
        <v>0</v>
      </c>
      <c r="H17" s="27">
        <f>COUNTIF(INDEX('Table Prediction Calculations'!$V$93:$AO$1092,0,MATCH($A17,'Table Prediction Calculations'!$V$91:$AO$91,0)),H$1)/1000</f>
        <v>0</v>
      </c>
      <c r="I17" s="27">
        <f>COUNTIF(INDEX('Table Prediction Calculations'!$V$93:$AO$1092,0,MATCH($A17,'Table Prediction Calculations'!$V$91:$AO$91,0)),I$1)/1000</f>
        <v>0</v>
      </c>
      <c r="J17" s="27">
        <f>COUNTIF(INDEX('Table Prediction Calculations'!$V$93:$AO$1092,0,MATCH($A17,'Table Prediction Calculations'!$V$91:$AO$91,0)),J$1)/1000</f>
        <v>0</v>
      </c>
      <c r="K17" s="27">
        <f>COUNTIF(INDEX('Table Prediction Calculations'!$V$93:$AO$1092,0,MATCH($A17,'Table Prediction Calculations'!$V$91:$AO$91,0)),K$1)/1000</f>
        <v>0</v>
      </c>
      <c r="L17" s="27">
        <f>COUNTIF(INDEX('Table Prediction Calculations'!$V$93:$AO$1092,0,MATCH($A17,'Table Prediction Calculations'!$V$91:$AO$91,0)),L$1)/1000</f>
        <v>4.0000000000000001E-3</v>
      </c>
      <c r="M17" s="27">
        <f>COUNTIF(INDEX('Table Prediction Calculations'!$V$93:$AO$1092,0,MATCH($A17,'Table Prediction Calculations'!$V$91:$AO$91,0)),M$1)/1000</f>
        <v>0.01</v>
      </c>
      <c r="N17" s="27">
        <f>COUNTIF(INDEX('Table Prediction Calculations'!$V$93:$AO$1092,0,MATCH($A17,'Table Prediction Calculations'!$V$91:$AO$91,0)),N$1)/1000</f>
        <v>0.05</v>
      </c>
      <c r="O17" s="27">
        <f>COUNTIF(INDEX('Table Prediction Calculations'!$V$93:$AO$1092,0,MATCH($A17,'Table Prediction Calculations'!$V$91:$AO$91,0)),O$1)/1000</f>
        <v>6.7000000000000004E-2</v>
      </c>
      <c r="P17" s="27">
        <f>COUNTIF(INDEX('Table Prediction Calculations'!$V$93:$AO$1092,0,MATCH($A17,'Table Prediction Calculations'!$V$91:$AO$91,0)),P$1)/1000</f>
        <v>9.6000000000000002E-2</v>
      </c>
      <c r="Q17" s="27">
        <f>COUNTIF(INDEX('Table Prediction Calculations'!$V$93:$AO$1092,0,MATCH($A17,'Table Prediction Calculations'!$V$91:$AO$91,0)),Q$1)/1000</f>
        <v>0.182</v>
      </c>
      <c r="R17" s="27">
        <f>COUNTIF(INDEX('Table Prediction Calculations'!$V$93:$AO$1092,0,MATCH($A17,'Table Prediction Calculations'!$V$91:$AO$91,0)),R$1)/1000</f>
        <v>0.245</v>
      </c>
      <c r="S17" s="27">
        <f>COUNTIF(INDEX('Table Prediction Calculations'!$V$93:$AO$1092,0,MATCH($A17,'Table Prediction Calculations'!$V$91:$AO$91,0)),S$1)/1000</f>
        <v>0.219</v>
      </c>
      <c r="T17" s="27">
        <f>COUNTIF(INDEX('Table Prediction Calculations'!$V$93:$AO$1092,0,MATCH($A17,'Table Prediction Calculations'!$V$91:$AO$91,0)),T$1)/1000</f>
        <v>0.10100000000000001</v>
      </c>
      <c r="U17" s="27">
        <f>COUNTIF(INDEX('Table Prediction Calculations'!$V$93:$AO$1092,0,MATCH($A17,'Table Prediction Calculations'!$V$91:$AO$91,0)),U$1)/1000</f>
        <v>2.1999999999999999E-2</v>
      </c>
      <c r="V17" s="27">
        <f>COUNTIF(INDEX('Table Prediction Calculations'!$V$93:$AO$1092,0,MATCH($A17,'Table Prediction Calculations'!$V$91:$AO$91,0)),V$1)/1000</f>
        <v>4.0000000000000001E-3</v>
      </c>
      <c r="W17" s="27">
        <f>COUNTIF(INDEX('Table Prediction Calculations'!$V$93:$AO$1092,0,MATCH($A17,'Table Prediction Calculations'!$V$91:$AO$91,0)),W$1)/1000</f>
        <v>0</v>
      </c>
      <c r="X17" s="27">
        <f>COUNTIF(INDEX('Table Prediction Calculations'!$V$93:$AO$1092,0,MATCH($A17,'Table Prediction Calculations'!$V$91:$AO$91,0)),X$1)/1000</f>
        <v>0</v>
      </c>
      <c r="AA17" s="20">
        <v>14</v>
      </c>
      <c r="AB17" s="5" t="str">
        <f>INDEX($A$3:$A$22, MATCH(MAX(R$3:R$22), R$3:R$22, 0))</f>
        <v>Sassuolo</v>
      </c>
    </row>
    <row r="18" spans="1:28" ht="26.25" customHeight="1" x14ac:dyDescent="0.25">
      <c r="A18" s="11" t="str">
        <f>Table_Raw!B18</f>
        <v>Cagliari</v>
      </c>
      <c r="B18" s="11">
        <f>Table_Raw!A18</f>
        <v>16</v>
      </c>
      <c r="C18" s="11">
        <f>Table_Raw!C18</f>
        <v>16</v>
      </c>
      <c r="D18" s="11">
        <f>Table_Raw!J18</f>
        <v>13</v>
      </c>
      <c r="E18" s="27">
        <f>COUNTIF(INDEX('Table Prediction Calculations'!$V$93:$AO$1092,0,MATCH($A18,'Table Prediction Calculations'!$V$91:$AO$91,0)),E$1)/1000</f>
        <v>0</v>
      </c>
      <c r="F18" s="27">
        <f>COUNTIF(INDEX('Table Prediction Calculations'!$V$93:$AO$1092,0,MATCH($A18,'Table Prediction Calculations'!$V$91:$AO$91,0)),F$1)/1000</f>
        <v>0</v>
      </c>
      <c r="G18" s="27">
        <f>COUNTIF(INDEX('Table Prediction Calculations'!$V$93:$AO$1092,0,MATCH($A18,'Table Prediction Calculations'!$V$91:$AO$91,0)),G$1)/1000</f>
        <v>0</v>
      </c>
      <c r="H18" s="27">
        <f>COUNTIF(INDEX('Table Prediction Calculations'!$V$93:$AO$1092,0,MATCH($A18,'Table Prediction Calculations'!$V$91:$AO$91,0)),H$1)/1000</f>
        <v>0</v>
      </c>
      <c r="I18" s="27">
        <f>COUNTIF(INDEX('Table Prediction Calculations'!$V$93:$AO$1092,0,MATCH($A18,'Table Prediction Calculations'!$V$91:$AO$91,0)),I$1)/1000</f>
        <v>0</v>
      </c>
      <c r="J18" s="27">
        <f>COUNTIF(INDEX('Table Prediction Calculations'!$V$93:$AO$1092,0,MATCH($A18,'Table Prediction Calculations'!$V$91:$AO$91,0)),J$1)/1000</f>
        <v>0</v>
      </c>
      <c r="K18" s="27">
        <f>COUNTIF(INDEX('Table Prediction Calculations'!$V$93:$AO$1092,0,MATCH($A18,'Table Prediction Calculations'!$V$91:$AO$91,0)),K$1)/1000</f>
        <v>0</v>
      </c>
      <c r="L18" s="27">
        <f>COUNTIF(INDEX('Table Prediction Calculations'!$V$93:$AO$1092,0,MATCH($A18,'Table Prediction Calculations'!$V$91:$AO$91,0)),L$1)/1000</f>
        <v>0</v>
      </c>
      <c r="M18" s="27">
        <f>COUNTIF(INDEX('Table Prediction Calculations'!$V$93:$AO$1092,0,MATCH($A18,'Table Prediction Calculations'!$V$91:$AO$91,0)),M$1)/1000</f>
        <v>0</v>
      </c>
      <c r="N18" s="27">
        <f>COUNTIF(INDEX('Table Prediction Calculations'!$V$93:$AO$1092,0,MATCH($A18,'Table Prediction Calculations'!$V$91:$AO$91,0)),N$1)/1000</f>
        <v>0</v>
      </c>
      <c r="O18" s="27">
        <f>COUNTIF(INDEX('Table Prediction Calculations'!$V$93:$AO$1092,0,MATCH($A18,'Table Prediction Calculations'!$V$91:$AO$91,0)),O$1)/1000</f>
        <v>0</v>
      </c>
      <c r="P18" s="27">
        <f>COUNTIF(INDEX('Table Prediction Calculations'!$V$93:$AO$1092,0,MATCH($A18,'Table Prediction Calculations'!$V$91:$AO$91,0)),P$1)/1000</f>
        <v>4.0000000000000001E-3</v>
      </c>
      <c r="Q18" s="27">
        <f>COUNTIF(INDEX('Table Prediction Calculations'!$V$93:$AO$1092,0,MATCH($A18,'Table Prediction Calculations'!$V$91:$AO$91,0)),Q$1)/1000</f>
        <v>1.2E-2</v>
      </c>
      <c r="R18" s="27">
        <f>COUNTIF(INDEX('Table Prediction Calculations'!$V$93:$AO$1092,0,MATCH($A18,'Table Prediction Calculations'!$V$91:$AO$91,0)),R$1)/1000</f>
        <v>3.6999999999999998E-2</v>
      </c>
      <c r="S18" s="27">
        <f>COUNTIF(INDEX('Table Prediction Calculations'!$V$93:$AO$1092,0,MATCH($A18,'Table Prediction Calculations'!$V$91:$AO$91,0)),S$1)/1000</f>
        <v>0.11700000000000001</v>
      </c>
      <c r="T18" s="27">
        <f>COUNTIF(INDEX('Table Prediction Calculations'!$V$93:$AO$1092,0,MATCH($A18,'Table Prediction Calculations'!$V$91:$AO$91,0)),T$1)/1000</f>
        <v>0.29599999999999999</v>
      </c>
      <c r="U18" s="27">
        <f>COUNTIF(INDEX('Table Prediction Calculations'!$V$93:$AO$1092,0,MATCH($A18,'Table Prediction Calculations'!$V$91:$AO$91,0)),U$1)/1000</f>
        <v>0.32</v>
      </c>
      <c r="V18" s="27">
        <f>COUNTIF(INDEX('Table Prediction Calculations'!$V$93:$AO$1092,0,MATCH($A18,'Table Prediction Calculations'!$V$91:$AO$91,0)),V$1)/1000</f>
        <v>0.16500000000000001</v>
      </c>
      <c r="W18" s="27">
        <f>COUNTIF(INDEX('Table Prediction Calculations'!$V$93:$AO$1092,0,MATCH($A18,'Table Prediction Calculations'!$V$91:$AO$91,0)),W$1)/1000</f>
        <v>0.04</v>
      </c>
      <c r="X18" s="27">
        <f>COUNTIF(INDEX('Table Prediction Calculations'!$V$93:$AO$1092,0,MATCH($A18,'Table Prediction Calculations'!$V$91:$AO$91,0)),X$1)/1000</f>
        <v>8.9999999999999993E-3</v>
      </c>
      <c r="AA18" s="20">
        <v>15</v>
      </c>
      <c r="AB18" s="5" t="str">
        <f>INDEX($A$3:$A$22, MATCH(MAX(S$3:S$22), S$3:S$22, 0))</f>
        <v>Genoa</v>
      </c>
    </row>
    <row r="19" spans="1:28" ht="26.25" customHeight="1" x14ac:dyDescent="0.25">
      <c r="A19" s="11" t="str">
        <f>Table_Raw!B19</f>
        <v>Udinese</v>
      </c>
      <c r="B19" s="11">
        <f>Table_Raw!A19</f>
        <v>17</v>
      </c>
      <c r="C19" s="11">
        <f>Table_Raw!C19</f>
        <v>16</v>
      </c>
      <c r="D19" s="11">
        <f>Table_Raw!J19</f>
        <v>13</v>
      </c>
      <c r="E19" s="27">
        <f>COUNTIF(INDEX('Table Prediction Calculations'!$V$93:$AO$1092,0,MATCH($A19,'Table Prediction Calculations'!$V$91:$AO$91,0)),E$1)/1000</f>
        <v>0</v>
      </c>
      <c r="F19" s="27">
        <f>COUNTIF(INDEX('Table Prediction Calculations'!$V$93:$AO$1092,0,MATCH($A19,'Table Prediction Calculations'!$V$91:$AO$91,0)),F$1)/1000</f>
        <v>0</v>
      </c>
      <c r="G19" s="27">
        <f>COUNTIF(INDEX('Table Prediction Calculations'!$V$93:$AO$1092,0,MATCH($A19,'Table Prediction Calculations'!$V$91:$AO$91,0)),G$1)/1000</f>
        <v>0</v>
      </c>
      <c r="H19" s="27">
        <f>COUNTIF(INDEX('Table Prediction Calculations'!$V$93:$AO$1092,0,MATCH($A19,'Table Prediction Calculations'!$V$91:$AO$91,0)),H$1)/1000</f>
        <v>0</v>
      </c>
      <c r="I19" s="27">
        <f>COUNTIF(INDEX('Table Prediction Calculations'!$V$93:$AO$1092,0,MATCH($A19,'Table Prediction Calculations'!$V$91:$AO$91,0)),I$1)/1000</f>
        <v>0</v>
      </c>
      <c r="J19" s="27">
        <f>COUNTIF(INDEX('Table Prediction Calculations'!$V$93:$AO$1092,0,MATCH($A19,'Table Prediction Calculations'!$V$91:$AO$91,0)),J$1)/1000</f>
        <v>0</v>
      </c>
      <c r="K19" s="27">
        <f>COUNTIF(INDEX('Table Prediction Calculations'!$V$93:$AO$1092,0,MATCH($A19,'Table Prediction Calculations'!$V$91:$AO$91,0)),K$1)/1000</f>
        <v>0</v>
      </c>
      <c r="L19" s="27">
        <f>COUNTIF(INDEX('Table Prediction Calculations'!$V$93:$AO$1092,0,MATCH($A19,'Table Prediction Calculations'!$V$91:$AO$91,0)),L$1)/1000</f>
        <v>0</v>
      </c>
      <c r="M19" s="27">
        <f>COUNTIF(INDEX('Table Prediction Calculations'!$V$93:$AO$1092,0,MATCH($A19,'Table Prediction Calculations'!$V$91:$AO$91,0)),M$1)/1000</f>
        <v>0</v>
      </c>
      <c r="N19" s="27">
        <f>COUNTIF(INDEX('Table Prediction Calculations'!$V$93:$AO$1092,0,MATCH($A19,'Table Prediction Calculations'!$V$91:$AO$91,0)),N$1)/1000</f>
        <v>0</v>
      </c>
      <c r="O19" s="27">
        <f>COUNTIF(INDEX('Table Prediction Calculations'!$V$93:$AO$1092,0,MATCH($A19,'Table Prediction Calculations'!$V$91:$AO$91,0)),O$1)/1000</f>
        <v>1E-3</v>
      </c>
      <c r="P19" s="27">
        <f>COUNTIF(INDEX('Table Prediction Calculations'!$V$93:$AO$1092,0,MATCH($A19,'Table Prediction Calculations'!$V$91:$AO$91,0)),P$1)/1000</f>
        <v>1E-3</v>
      </c>
      <c r="Q19" s="27">
        <f>COUNTIF(INDEX('Table Prediction Calculations'!$V$93:$AO$1092,0,MATCH($A19,'Table Prediction Calculations'!$V$91:$AO$91,0)),Q$1)/1000</f>
        <v>2E-3</v>
      </c>
      <c r="R19" s="27">
        <f>COUNTIF(INDEX('Table Prediction Calculations'!$V$93:$AO$1092,0,MATCH($A19,'Table Prediction Calculations'!$V$91:$AO$91,0)),R$1)/1000</f>
        <v>5.0000000000000001E-3</v>
      </c>
      <c r="S19" s="27">
        <f>COUNTIF(INDEX('Table Prediction Calculations'!$V$93:$AO$1092,0,MATCH($A19,'Table Prediction Calculations'!$V$91:$AO$91,0)),S$1)/1000</f>
        <v>2.4E-2</v>
      </c>
      <c r="T19" s="27">
        <f>COUNTIF(INDEX('Table Prediction Calculations'!$V$93:$AO$1092,0,MATCH($A19,'Table Prediction Calculations'!$V$91:$AO$91,0)),T$1)/1000</f>
        <v>0.11600000000000001</v>
      </c>
      <c r="U19" s="27">
        <f>COUNTIF(INDEX('Table Prediction Calculations'!$V$93:$AO$1092,0,MATCH($A19,'Table Prediction Calculations'!$V$91:$AO$91,0)),U$1)/1000</f>
        <v>0.255</v>
      </c>
      <c r="V19" s="27">
        <f>COUNTIF(INDEX('Table Prediction Calculations'!$V$93:$AO$1092,0,MATCH($A19,'Table Prediction Calculations'!$V$91:$AO$91,0)),V$1)/1000</f>
        <v>0.41499999999999998</v>
      </c>
      <c r="W19" s="27">
        <f>COUNTIF(INDEX('Table Prediction Calculations'!$V$93:$AO$1092,0,MATCH($A19,'Table Prediction Calculations'!$V$91:$AO$91,0)),W$1)/1000</f>
        <v>0.13900000000000001</v>
      </c>
      <c r="X19" s="27">
        <f>COUNTIF(INDEX('Table Prediction Calculations'!$V$93:$AO$1092,0,MATCH($A19,'Table Prediction Calculations'!$V$91:$AO$91,0)),X$1)/1000</f>
        <v>4.2000000000000003E-2</v>
      </c>
      <c r="AA19" s="20">
        <v>16</v>
      </c>
      <c r="AB19" s="5" t="str">
        <f>INDEX($A$3:$A$22, MATCH(MAX(T$3:T$22), T$3:T$22, 0))</f>
        <v>Hellas Verona</v>
      </c>
    </row>
    <row r="20" spans="1:28" ht="26.25" customHeight="1" x14ac:dyDescent="0.25">
      <c r="A20" s="11" t="str">
        <f>Table_Raw!B20</f>
        <v>Empoli</v>
      </c>
      <c r="B20" s="11">
        <f>Table_Raw!A20</f>
        <v>18</v>
      </c>
      <c r="C20" s="11">
        <f>Table_Raw!C20</f>
        <v>16</v>
      </c>
      <c r="D20" s="11">
        <f>Table_Raw!J20</f>
        <v>12</v>
      </c>
      <c r="E20" s="27">
        <f>COUNTIF(INDEX('Table Prediction Calculations'!$V$93:$AO$1092,0,MATCH($A20,'Table Prediction Calculations'!$V$91:$AO$91,0)),E$1)/1000</f>
        <v>0</v>
      </c>
      <c r="F20" s="27">
        <f>COUNTIF(INDEX('Table Prediction Calculations'!$V$93:$AO$1092,0,MATCH($A20,'Table Prediction Calculations'!$V$91:$AO$91,0)),F$1)/1000</f>
        <v>0</v>
      </c>
      <c r="G20" s="27">
        <f>COUNTIF(INDEX('Table Prediction Calculations'!$V$93:$AO$1092,0,MATCH($A20,'Table Prediction Calculations'!$V$91:$AO$91,0)),G$1)/1000</f>
        <v>0</v>
      </c>
      <c r="H20" s="27">
        <f>COUNTIF(INDEX('Table Prediction Calculations'!$V$93:$AO$1092,0,MATCH($A20,'Table Prediction Calculations'!$V$91:$AO$91,0)),H$1)/1000</f>
        <v>0</v>
      </c>
      <c r="I20" s="27">
        <f>COUNTIF(INDEX('Table Prediction Calculations'!$V$93:$AO$1092,0,MATCH($A20,'Table Prediction Calculations'!$V$91:$AO$91,0)),I$1)/1000</f>
        <v>0</v>
      </c>
      <c r="J20" s="27">
        <f>COUNTIF(INDEX('Table Prediction Calculations'!$V$93:$AO$1092,0,MATCH($A20,'Table Prediction Calculations'!$V$91:$AO$91,0)),J$1)/1000</f>
        <v>0</v>
      </c>
      <c r="K20" s="27">
        <f>COUNTIF(INDEX('Table Prediction Calculations'!$V$93:$AO$1092,0,MATCH($A20,'Table Prediction Calculations'!$V$91:$AO$91,0)),K$1)/1000</f>
        <v>0</v>
      </c>
      <c r="L20" s="27">
        <f>COUNTIF(INDEX('Table Prediction Calculations'!$V$93:$AO$1092,0,MATCH($A20,'Table Prediction Calculations'!$V$91:$AO$91,0)),L$1)/1000</f>
        <v>0</v>
      </c>
      <c r="M20" s="27">
        <f>COUNTIF(INDEX('Table Prediction Calculations'!$V$93:$AO$1092,0,MATCH($A20,'Table Prediction Calculations'!$V$91:$AO$91,0)),M$1)/1000</f>
        <v>0</v>
      </c>
      <c r="N20" s="27">
        <f>COUNTIF(INDEX('Table Prediction Calculations'!$V$93:$AO$1092,0,MATCH($A20,'Table Prediction Calculations'!$V$91:$AO$91,0)),N$1)/1000</f>
        <v>0</v>
      </c>
      <c r="O20" s="27">
        <f>COUNTIF(INDEX('Table Prediction Calculations'!$V$93:$AO$1092,0,MATCH($A20,'Table Prediction Calculations'!$V$91:$AO$91,0)),O$1)/1000</f>
        <v>0</v>
      </c>
      <c r="P20" s="27">
        <f>COUNTIF(INDEX('Table Prediction Calculations'!$V$93:$AO$1092,0,MATCH($A20,'Table Prediction Calculations'!$V$91:$AO$91,0)),P$1)/1000</f>
        <v>0</v>
      </c>
      <c r="Q20" s="27">
        <f>COUNTIF(INDEX('Table Prediction Calculations'!$V$93:$AO$1092,0,MATCH($A20,'Table Prediction Calculations'!$V$91:$AO$91,0)),Q$1)/1000</f>
        <v>0</v>
      </c>
      <c r="R20" s="27">
        <f>COUNTIF(INDEX('Table Prediction Calculations'!$V$93:$AO$1092,0,MATCH($A20,'Table Prediction Calculations'!$V$91:$AO$91,0)),R$1)/1000</f>
        <v>0</v>
      </c>
      <c r="S20" s="27">
        <f>COUNTIF(INDEX('Table Prediction Calculations'!$V$93:$AO$1092,0,MATCH($A20,'Table Prediction Calculations'!$V$91:$AO$91,0)),S$1)/1000</f>
        <v>0</v>
      </c>
      <c r="T20" s="27">
        <f>COUNTIF(INDEX('Table Prediction Calculations'!$V$93:$AO$1092,0,MATCH($A20,'Table Prediction Calculations'!$V$91:$AO$91,0)),T$1)/1000</f>
        <v>6.0000000000000001E-3</v>
      </c>
      <c r="U20" s="27">
        <f>COUNTIF(INDEX('Table Prediction Calculations'!$V$93:$AO$1092,0,MATCH($A20,'Table Prediction Calculations'!$V$91:$AO$91,0)),U$1)/1000</f>
        <v>1.7999999999999999E-2</v>
      </c>
      <c r="V20" s="27">
        <f>COUNTIF(INDEX('Table Prediction Calculations'!$V$93:$AO$1092,0,MATCH($A20,'Table Prediction Calculations'!$V$91:$AO$91,0)),V$1)/1000</f>
        <v>9.1999999999999998E-2</v>
      </c>
      <c r="W20" s="27">
        <f>COUNTIF(INDEX('Table Prediction Calculations'!$V$93:$AO$1092,0,MATCH($A20,'Table Prediction Calculations'!$V$91:$AO$91,0)),W$1)/1000</f>
        <v>0.38</v>
      </c>
      <c r="X20" s="27">
        <f>COUNTIF(INDEX('Table Prediction Calculations'!$V$93:$AO$1092,0,MATCH($A20,'Table Prediction Calculations'!$V$91:$AO$91,0)),X$1)/1000</f>
        <v>0.504</v>
      </c>
      <c r="AA20" s="20">
        <v>17</v>
      </c>
      <c r="AB20" s="5" t="str">
        <f>INDEX($A$3:$A$22, MATCH(MAX(U$3:U$22), U$3:U$22, 0))</f>
        <v>Cagliari</v>
      </c>
    </row>
    <row r="21" spans="1:28" ht="26.25" customHeight="1" x14ac:dyDescent="0.25">
      <c r="A21" s="11" t="str">
        <f>Table_Raw!B21</f>
        <v>Hellas Verona</v>
      </c>
      <c r="B21" s="11">
        <f>Table_Raw!A21</f>
        <v>19</v>
      </c>
      <c r="C21" s="11">
        <f>Table_Raw!C21</f>
        <v>16</v>
      </c>
      <c r="D21" s="11">
        <f>Table_Raw!J21</f>
        <v>11</v>
      </c>
      <c r="E21" s="27">
        <f>COUNTIF(INDEX('Table Prediction Calculations'!$V$93:$AO$1092,0,MATCH($A21,'Table Prediction Calculations'!$V$91:$AO$91,0)),E$1)/1000</f>
        <v>0</v>
      </c>
      <c r="F21" s="27">
        <f>COUNTIF(INDEX('Table Prediction Calculations'!$V$93:$AO$1092,0,MATCH($A21,'Table Prediction Calculations'!$V$91:$AO$91,0)),F$1)/1000</f>
        <v>0</v>
      </c>
      <c r="G21" s="27">
        <f>COUNTIF(INDEX('Table Prediction Calculations'!$V$93:$AO$1092,0,MATCH($A21,'Table Prediction Calculations'!$V$91:$AO$91,0)),G$1)/1000</f>
        <v>0</v>
      </c>
      <c r="H21" s="27">
        <f>COUNTIF(INDEX('Table Prediction Calculations'!$V$93:$AO$1092,0,MATCH($A21,'Table Prediction Calculations'!$V$91:$AO$91,0)),H$1)/1000</f>
        <v>0</v>
      </c>
      <c r="I21" s="27">
        <f>COUNTIF(INDEX('Table Prediction Calculations'!$V$93:$AO$1092,0,MATCH($A21,'Table Prediction Calculations'!$V$91:$AO$91,0)),I$1)/1000</f>
        <v>0</v>
      </c>
      <c r="J21" s="27">
        <f>COUNTIF(INDEX('Table Prediction Calculations'!$V$93:$AO$1092,0,MATCH($A21,'Table Prediction Calculations'!$V$91:$AO$91,0)),J$1)/1000</f>
        <v>0</v>
      </c>
      <c r="K21" s="27">
        <f>COUNTIF(INDEX('Table Prediction Calculations'!$V$93:$AO$1092,0,MATCH($A21,'Table Prediction Calculations'!$V$91:$AO$91,0)),K$1)/1000</f>
        <v>0</v>
      </c>
      <c r="L21" s="27">
        <f>COUNTIF(INDEX('Table Prediction Calculations'!$V$93:$AO$1092,0,MATCH($A21,'Table Prediction Calculations'!$V$91:$AO$91,0)),L$1)/1000</f>
        <v>0</v>
      </c>
      <c r="M21" s="27">
        <f>COUNTIF(INDEX('Table Prediction Calculations'!$V$93:$AO$1092,0,MATCH($A21,'Table Prediction Calculations'!$V$91:$AO$91,0)),M$1)/1000</f>
        <v>0</v>
      </c>
      <c r="N21" s="27">
        <f>COUNTIF(INDEX('Table Prediction Calculations'!$V$93:$AO$1092,0,MATCH($A21,'Table Prediction Calculations'!$V$91:$AO$91,0)),N$1)/1000</f>
        <v>0</v>
      </c>
      <c r="O21" s="27">
        <f>COUNTIF(INDEX('Table Prediction Calculations'!$V$93:$AO$1092,0,MATCH($A21,'Table Prediction Calculations'!$V$91:$AO$91,0)),O$1)/1000</f>
        <v>2E-3</v>
      </c>
      <c r="P21" s="27">
        <f>COUNTIF(INDEX('Table Prediction Calculations'!$V$93:$AO$1092,0,MATCH($A21,'Table Prediction Calculations'!$V$91:$AO$91,0)),P$1)/1000</f>
        <v>4.0000000000000001E-3</v>
      </c>
      <c r="Q21" s="27">
        <f>COUNTIF(INDEX('Table Prediction Calculations'!$V$93:$AO$1092,0,MATCH($A21,'Table Prediction Calculations'!$V$91:$AO$91,0)),Q$1)/1000</f>
        <v>0.02</v>
      </c>
      <c r="R21" s="27">
        <f>COUNTIF(INDEX('Table Prediction Calculations'!$V$93:$AO$1092,0,MATCH($A21,'Table Prediction Calculations'!$V$91:$AO$91,0)),R$1)/1000</f>
        <v>3.5999999999999997E-2</v>
      </c>
      <c r="S21" s="27">
        <f>COUNTIF(INDEX('Table Prediction Calculations'!$V$93:$AO$1092,0,MATCH($A21,'Table Prediction Calculations'!$V$91:$AO$91,0)),S$1)/1000</f>
        <v>0.10199999999999999</v>
      </c>
      <c r="T21" s="27">
        <f>COUNTIF(INDEX('Table Prediction Calculations'!$V$93:$AO$1092,0,MATCH($A21,'Table Prediction Calculations'!$V$91:$AO$91,0)),T$1)/1000</f>
        <v>0.318</v>
      </c>
      <c r="U21" s="27">
        <f>COUNTIF(INDEX('Table Prediction Calculations'!$V$93:$AO$1092,0,MATCH($A21,'Table Prediction Calculations'!$V$91:$AO$91,0)),U$1)/1000</f>
        <v>0.27700000000000002</v>
      </c>
      <c r="V21" s="27">
        <f>COUNTIF(INDEX('Table Prediction Calculations'!$V$93:$AO$1092,0,MATCH($A21,'Table Prediction Calculations'!$V$91:$AO$91,0)),V$1)/1000</f>
        <v>0.182</v>
      </c>
      <c r="W21" s="27">
        <f>COUNTIF(INDEX('Table Prediction Calculations'!$V$93:$AO$1092,0,MATCH($A21,'Table Prediction Calculations'!$V$91:$AO$91,0)),W$1)/1000</f>
        <v>5.0999999999999997E-2</v>
      </c>
      <c r="X21" s="27">
        <f>COUNTIF(INDEX('Table Prediction Calculations'!$V$93:$AO$1092,0,MATCH($A21,'Table Prediction Calculations'!$V$91:$AO$91,0)),X$1)/1000</f>
        <v>7.0000000000000001E-3</v>
      </c>
      <c r="AA21" s="20">
        <v>18</v>
      </c>
      <c r="AB21" s="5" t="str">
        <f>INDEX($A$3:$A$22, MATCH(MAX(V$3:V$22), V$3:V$22, 0))</f>
        <v>Udinese</v>
      </c>
    </row>
    <row r="22" spans="1:28" ht="26.25" customHeight="1" x14ac:dyDescent="0.25">
      <c r="A22" s="11" t="str">
        <f>Table_Raw!B22</f>
        <v>Salernitana</v>
      </c>
      <c r="B22" s="11">
        <f>Table_Raw!A22</f>
        <v>20</v>
      </c>
      <c r="C22" s="11">
        <f>Table_Raw!C22</f>
        <v>15</v>
      </c>
      <c r="D22" s="11">
        <f>Table_Raw!J22</f>
        <v>8</v>
      </c>
      <c r="E22" s="27">
        <f>COUNTIF(INDEX('Table Prediction Calculations'!$V$93:$AO$1092,0,MATCH($A22,'Table Prediction Calculations'!$V$91:$AO$91,0)),E$1)/1000</f>
        <v>0</v>
      </c>
      <c r="F22" s="27">
        <f>COUNTIF(INDEX('Table Prediction Calculations'!$V$93:$AO$1092,0,MATCH($A22,'Table Prediction Calculations'!$V$91:$AO$91,0)),F$1)/1000</f>
        <v>0</v>
      </c>
      <c r="G22" s="27">
        <f>COUNTIF(INDEX('Table Prediction Calculations'!$V$93:$AO$1092,0,MATCH($A22,'Table Prediction Calculations'!$V$91:$AO$91,0)),G$1)/1000</f>
        <v>0</v>
      </c>
      <c r="H22" s="27">
        <f>COUNTIF(INDEX('Table Prediction Calculations'!$V$93:$AO$1092,0,MATCH($A22,'Table Prediction Calculations'!$V$91:$AO$91,0)),H$1)/1000</f>
        <v>0</v>
      </c>
      <c r="I22" s="27">
        <f>COUNTIF(INDEX('Table Prediction Calculations'!$V$93:$AO$1092,0,MATCH($A22,'Table Prediction Calculations'!$V$91:$AO$91,0)),I$1)/1000</f>
        <v>0</v>
      </c>
      <c r="J22" s="27">
        <f>COUNTIF(INDEX('Table Prediction Calculations'!$V$93:$AO$1092,0,MATCH($A22,'Table Prediction Calculations'!$V$91:$AO$91,0)),J$1)/1000</f>
        <v>0</v>
      </c>
      <c r="K22" s="27">
        <f>COUNTIF(INDEX('Table Prediction Calculations'!$V$93:$AO$1092,0,MATCH($A22,'Table Prediction Calculations'!$V$91:$AO$91,0)),K$1)/1000</f>
        <v>0</v>
      </c>
      <c r="L22" s="27">
        <f>COUNTIF(INDEX('Table Prediction Calculations'!$V$93:$AO$1092,0,MATCH($A22,'Table Prediction Calculations'!$V$91:$AO$91,0)),L$1)/1000</f>
        <v>0</v>
      </c>
      <c r="M22" s="27">
        <f>COUNTIF(INDEX('Table Prediction Calculations'!$V$93:$AO$1092,0,MATCH($A22,'Table Prediction Calculations'!$V$91:$AO$91,0)),M$1)/1000</f>
        <v>0</v>
      </c>
      <c r="N22" s="27">
        <f>COUNTIF(INDEX('Table Prediction Calculations'!$V$93:$AO$1092,0,MATCH($A22,'Table Prediction Calculations'!$V$91:$AO$91,0)),N$1)/1000</f>
        <v>0</v>
      </c>
      <c r="O22" s="27">
        <f>COUNTIF(INDEX('Table Prediction Calculations'!$V$93:$AO$1092,0,MATCH($A22,'Table Prediction Calculations'!$V$91:$AO$91,0)),O$1)/1000</f>
        <v>0</v>
      </c>
      <c r="P22" s="27">
        <f>COUNTIF(INDEX('Table Prediction Calculations'!$V$93:$AO$1092,0,MATCH($A22,'Table Prediction Calculations'!$V$91:$AO$91,0)),P$1)/1000</f>
        <v>0</v>
      </c>
      <c r="Q22" s="27">
        <f>COUNTIF(INDEX('Table Prediction Calculations'!$V$93:$AO$1092,0,MATCH($A22,'Table Prediction Calculations'!$V$91:$AO$91,0)),Q$1)/1000</f>
        <v>0</v>
      </c>
      <c r="R22" s="27">
        <f>COUNTIF(INDEX('Table Prediction Calculations'!$V$93:$AO$1092,0,MATCH($A22,'Table Prediction Calculations'!$V$91:$AO$91,0)),R$1)/1000</f>
        <v>0</v>
      </c>
      <c r="S22" s="27">
        <f>COUNTIF(INDEX('Table Prediction Calculations'!$V$93:$AO$1092,0,MATCH($A22,'Table Prediction Calculations'!$V$91:$AO$91,0)),S$1)/1000</f>
        <v>1E-3</v>
      </c>
      <c r="T22" s="27">
        <f>COUNTIF(INDEX('Table Prediction Calculations'!$V$93:$AO$1092,0,MATCH($A22,'Table Prediction Calculations'!$V$91:$AO$91,0)),T$1)/1000</f>
        <v>1.2E-2</v>
      </c>
      <c r="U22" s="27">
        <f>COUNTIF(INDEX('Table Prediction Calculations'!$V$93:$AO$1092,0,MATCH($A22,'Table Prediction Calculations'!$V$91:$AO$91,0)),U$1)/1000</f>
        <v>3.9E-2</v>
      </c>
      <c r="V22" s="27">
        <f>COUNTIF(INDEX('Table Prediction Calculations'!$V$93:$AO$1092,0,MATCH($A22,'Table Prediction Calculations'!$V$91:$AO$91,0)),V$1)/1000</f>
        <v>0.122</v>
      </c>
      <c r="W22" s="27">
        <f>COUNTIF(INDEX('Table Prediction Calculations'!$V$93:$AO$1092,0,MATCH($A22,'Table Prediction Calculations'!$V$91:$AO$91,0)),W$1)/1000</f>
        <v>0.38800000000000001</v>
      </c>
      <c r="X22" s="27">
        <f>COUNTIF(INDEX('Table Prediction Calculations'!$V$93:$AO$1092,0,MATCH($A22,'Table Prediction Calculations'!$V$91:$AO$91,0)),X$1)/1000</f>
        <v>0.438</v>
      </c>
      <c r="AA22" s="20">
        <v>19</v>
      </c>
      <c r="AB22" s="5" t="str">
        <f>INDEX($A$3:$A$22, MATCH(MAX(W$3:W$22), W$3:W$22, 0))</f>
        <v>Salernitana</v>
      </c>
    </row>
    <row r="23" spans="1:28" ht="26.25" customHeight="1" x14ac:dyDescent="0.25">
      <c r="AA23" s="20">
        <v>20</v>
      </c>
      <c r="AB23" s="5" t="str">
        <f>INDEX($A$3:$A$22, MATCH(MAX(X$3:X$22), X$3:X$22, 0))</f>
        <v>Empoli</v>
      </c>
    </row>
  </sheetData>
  <mergeCells count="1">
    <mergeCell ref="AA2:AB2"/>
  </mergeCells>
  <phoneticPr fontId="6" type="noConversion"/>
  <conditionalFormatting sqref="E3:X22">
    <cfRule type="colorScale" priority="1">
      <colorScale>
        <cfvo type="min"/>
        <cfvo type="percentile" val="20"/>
        <cfvo type="max"/>
        <color rgb="FFFCFCFF"/>
        <color rgb="FFFFD9D9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E5AA4-3974-4E76-83FE-A6C1F20CE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RAW DATA</vt:lpstr>
      <vt:lpstr>Table Prediction Calculations</vt:lpstr>
      <vt:lpstr>Table_Raw</vt:lpstr>
      <vt:lpstr>Table</vt:lpstr>
      <vt:lpstr>Attacking Stats</vt:lpstr>
      <vt:lpstr>Goalkeeping Stats</vt:lpstr>
      <vt:lpstr>Passing Stats</vt:lpstr>
      <vt:lpstr>Defending Stats</vt:lpstr>
      <vt:lpstr>Game Prediction</vt:lpstr>
      <vt:lpstr>Table Prediction</vt:lpstr>
      <vt:lpstr>away_score</vt:lpstr>
      <vt:lpstr>away_team</vt:lpstr>
      <vt:lpstr>away_xg_score</vt:lpstr>
      <vt:lpstr>home_score</vt:lpstr>
      <vt:lpstr>home_team</vt:lpstr>
      <vt:lpstr>'RAW DATA'!Premier_League_Scores_and_Fixtures</vt:lpstr>
      <vt:lpstr>'RAW DATA'!Premier_League_Stats</vt:lpstr>
      <vt:lpstr>'RAW DATA'!Premier_League_Stats_2</vt:lpstr>
      <vt:lpstr>'RAW DATA'!Premier_League_Stats_3</vt:lpstr>
      <vt:lpstr>'RAW DATA'!Premier_League_Stats_4</vt:lpstr>
      <vt:lpstr>'RAW DATA'!Premier_League_Stats_5</vt:lpstr>
      <vt:lpstr>'RAW DATA'!Premier_League_Stats_6</vt:lpstr>
      <vt:lpstr>'RAW DATA'!Premier_League_Stats_7</vt:lpstr>
      <vt:lpstr>xg_away_team</vt:lpstr>
      <vt:lpstr>xg_home_team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Badovych</dc:creator>
  <cp:lastModifiedBy>Steven Badovych</cp:lastModifiedBy>
  <dcterms:created xsi:type="dcterms:W3CDTF">2023-12-16T16:57:50Z</dcterms:created>
  <dcterms:modified xsi:type="dcterms:W3CDTF">2023-12-21T03:47:46Z</dcterms:modified>
</cp:coreProperties>
</file>