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i\Documents\bridge-defi-website-official\LiquidityStrategies\Implementation\"/>
    </mc:Choice>
  </mc:AlternateContent>
  <xr:revisionPtr revIDLastSave="0" documentId="13_ncr:1_{B85A999B-BFAE-4388-9546-36BEDD89FB19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example1" sheetId="1" r:id="rId1"/>
    <sheet name="swap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2" i="2" l="1"/>
  <c r="J42" i="2" s="1"/>
  <c r="J45" i="2" s="1"/>
  <c r="H42" i="2"/>
  <c r="I42" i="2" s="1"/>
  <c r="I45" i="2" s="1"/>
  <c r="J24" i="2"/>
  <c r="I24" i="2"/>
  <c r="H25" i="2"/>
  <c r="G36" i="2"/>
  <c r="H24" i="2"/>
  <c r="F24" i="2"/>
  <c r="F17" i="2"/>
  <c r="G17" i="2" s="1"/>
  <c r="H17" i="2"/>
  <c r="H3" i="2"/>
  <c r="J9" i="2"/>
  <c r="I9" i="2"/>
  <c r="H9" i="2"/>
  <c r="F9" i="2"/>
  <c r="M16" i="2"/>
  <c r="N16" i="2" s="1"/>
  <c r="P16" i="2"/>
  <c r="Q16" i="2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M23" i="2"/>
  <c r="N23" i="2" s="1"/>
  <c r="P23" i="2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J20" i="2"/>
  <c r="H35" i="2"/>
  <c r="F35" i="2"/>
  <c r="F37" i="2"/>
  <c r="G6" i="2"/>
  <c r="G9" i="2" s="1"/>
  <c r="H10" i="2" s="1"/>
  <c r="M41" i="2"/>
  <c r="N41" i="2" s="1"/>
  <c r="M34" i="2"/>
  <c r="N34" i="2" s="1"/>
  <c r="M6" i="2"/>
  <c r="N6" i="2" s="1"/>
  <c r="P41" i="2"/>
  <c r="Q41" i="2" s="1"/>
  <c r="R41" i="2" s="1"/>
  <c r="S41" i="2" s="1"/>
  <c r="T41" i="2" s="1"/>
  <c r="U41" i="2" s="1"/>
  <c r="V41" i="2" s="1"/>
  <c r="W41" i="2" s="1"/>
  <c r="X41" i="2" s="1"/>
  <c r="Y41" i="2" s="1"/>
  <c r="Z41" i="2" s="1"/>
  <c r="AA41" i="2" s="1"/>
  <c r="AB41" i="2" s="1"/>
  <c r="P34" i="2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P6" i="2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I27" i="2" l="1"/>
  <c r="G20" i="2"/>
  <c r="H38" i="2"/>
  <c r="F20" i="2"/>
  <c r="G35" i="2"/>
  <c r="G38" i="2" s="1"/>
  <c r="F36" i="2"/>
  <c r="F38" i="2" s="1"/>
  <c r="H18" i="2"/>
  <c r="H43" i="2" l="1"/>
  <c r="H20" i="2"/>
  <c r="H39" i="2"/>
  <c r="G44" i="2"/>
  <c r="H21" i="2" l="1"/>
  <c r="H27" i="2"/>
  <c r="G24" i="2"/>
  <c r="H45" i="2"/>
  <c r="G45" i="2"/>
  <c r="F42" i="2"/>
  <c r="F44" i="2"/>
  <c r="J27" i="2" l="1"/>
  <c r="H46" i="2"/>
  <c r="F45" i="2"/>
  <c r="F27" i="2" l="1"/>
  <c r="G27" i="2"/>
  <c r="H28" i="2" s="1"/>
</calcChain>
</file>

<file path=xl/sharedStrings.xml><?xml version="1.0" encoding="utf-8"?>
<sst xmlns="http://schemas.openxmlformats.org/spreadsheetml/2006/main" count="123" uniqueCount="63">
  <si>
    <t xml:space="preserve"> tickFloor - _baseThreshold</t>
  </si>
  <si>
    <t>tickFloor/tickCeil</t>
  </si>
  <si>
    <t>tickCeil + _baseThreshold,</t>
  </si>
  <si>
    <t>tickFloor - _limitThreshold</t>
  </si>
  <si>
    <t>TickCeil + _limitTreshold</t>
  </si>
  <si>
    <t xml:space="preserve">Current order: </t>
  </si>
  <si>
    <t>1 ETH/160 USDC</t>
  </si>
  <si>
    <t>x</t>
  </si>
  <si>
    <t>150 ticks</t>
  </si>
  <si>
    <t>B(Base treshold)</t>
  </si>
  <si>
    <t>L(Lower treshold)</t>
  </si>
  <si>
    <t>X-B</t>
  </si>
  <si>
    <t>1ETH/150USDC</t>
  </si>
  <si>
    <t>X+50</t>
  </si>
  <si>
    <t>X-L</t>
  </si>
  <si>
    <t>X+L</t>
  </si>
  <si>
    <t>Check this document:</t>
  </si>
  <si>
    <t>https://learn.charm.fi/charm-finance/alpha-vaults/strategy</t>
  </si>
  <si>
    <t>So we have current order of 1 ETH/150 USDC</t>
  </si>
  <si>
    <t>We are trying to cover range [100,200]</t>
  </si>
  <si>
    <t>So we place 150-50,150+50 as base order</t>
  </si>
  <si>
    <t>WE place 150-20,150+20 as limit order so we have covered limit both lower and upper of current price</t>
  </si>
  <si>
    <t>Uniform</t>
  </si>
  <si>
    <t>liquidity</t>
  </si>
  <si>
    <t>total</t>
  </si>
  <si>
    <t>eth</t>
  </si>
  <si>
    <t>usdc</t>
  </si>
  <si>
    <t>length size</t>
  </si>
  <si>
    <t>statistics</t>
  </si>
  <si>
    <t>Proportional</t>
  </si>
  <si>
    <t>same struct, different</t>
  </si>
  <si>
    <t>Swap logic</t>
  </si>
  <si>
    <t>Initial case</t>
  </si>
  <si>
    <t>case 1</t>
  </si>
  <si>
    <t>Price moves within the rage</t>
  </si>
  <si>
    <t>case 2</t>
  </si>
  <si>
    <t>rebalance</t>
  </si>
  <si>
    <t>liquidity in eccess allocated to limit order, which increases</t>
  </si>
  <si>
    <t>limit order</t>
  </si>
  <si>
    <t>base order</t>
  </si>
  <si>
    <t>usdt in order</t>
  </si>
  <si>
    <t>eth in order</t>
  </si>
  <si>
    <t>upper</t>
  </si>
  <si>
    <t>lower</t>
  </si>
  <si>
    <t>base order redeployed</t>
  </si>
  <si>
    <t>eth price</t>
  </si>
  <si>
    <t>usdt</t>
  </si>
  <si>
    <t>deposited in the vault</t>
  </si>
  <si>
    <t>scenario eth increase</t>
  </si>
  <si>
    <t>Starting case</t>
  </si>
  <si>
    <t>scenario eth decreases</t>
  </si>
  <si>
    <t>Pre rebalance</t>
  </si>
  <si>
    <t>Post rebalance</t>
  </si>
  <si>
    <t>excess USDC</t>
  </si>
  <si>
    <t>excess ETH</t>
  </si>
  <si>
    <t>eth (usd) in order</t>
  </si>
  <si>
    <t>ask order</t>
  </si>
  <si>
    <t>In the code:</t>
  </si>
  <si>
    <t xml:space="preserve"> total liquidity</t>
  </si>
  <si>
    <t>position value</t>
  </si>
  <si>
    <t>ASK</t>
  </si>
  <si>
    <t>Value in vault</t>
  </si>
  <si>
    <t>assuming linear y = k -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</si>
</sst>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FFFFD7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  <fill>
      <patternFill patternType="solid">
        <fgColor rgb="FF1155CC"/>
        <bgColor rgb="FF3366FF"/>
      </patternFill>
    </fill>
    <fill>
      <patternFill patternType="solid">
        <fgColor rgb="FFFF0000"/>
        <bgColor rgb="FF993300"/>
      </patternFill>
    </fill>
    <fill>
      <patternFill patternType="solid">
        <fgColor theme="4" tint="0.39997558519241921"/>
        <bgColor rgb="FF993300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/>
    <xf numFmtId="0" fontId="2" fillId="5" borderId="0" xfId="0" applyFont="1" applyFill="1"/>
    <xf numFmtId="0" fontId="0" fillId="0" borderId="1" xfId="0" applyBorder="1"/>
    <xf numFmtId="0" fontId="6" fillId="0" borderId="0" xfId="0" applyFont="1" applyFill="1" applyAlignment="1">
      <alignment horizontal="center"/>
    </xf>
    <xf numFmtId="0" fontId="0" fillId="0" borderId="0" xfId="0" applyFill="1"/>
    <xf numFmtId="0" fontId="0" fillId="6" borderId="0" xfId="0" applyFill="1" applyAlignment="1">
      <alignment horizontal="center"/>
    </xf>
    <xf numFmtId="0" fontId="6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0" fillId="6" borderId="0" xfId="0" applyFill="1"/>
    <xf numFmtId="0" fontId="1" fillId="0" borderId="0" xfId="1"/>
    <xf numFmtId="0" fontId="1" fillId="9" borderId="0" xfId="1" applyFill="1"/>
    <xf numFmtId="0" fontId="1" fillId="6" borderId="0" xfId="1" applyFill="1"/>
    <xf numFmtId="0" fontId="1" fillId="8" borderId="0" xfId="1" applyFill="1"/>
    <xf numFmtId="0" fontId="8" fillId="8" borderId="0" xfId="1" applyFont="1" applyFill="1"/>
    <xf numFmtId="0" fontId="1" fillId="0" borderId="0" xfId="1" applyFill="1"/>
    <xf numFmtId="0" fontId="8" fillId="0" borderId="0" xfId="1" applyFont="1" applyFill="1"/>
    <xf numFmtId="0" fontId="7" fillId="0" borderId="0" xfId="1" applyFont="1"/>
    <xf numFmtId="0" fontId="7" fillId="0" borderId="0" xfId="1" applyFont="1" applyFill="1"/>
    <xf numFmtId="0" fontId="7" fillId="0" borderId="2" xfId="1" applyFont="1" applyBorder="1"/>
    <xf numFmtId="0" fontId="1" fillId="0" borderId="2" xfId="1" applyBorder="1"/>
    <xf numFmtId="0" fontId="1" fillId="0" borderId="0" xfId="1" applyBorder="1"/>
    <xf numFmtId="0" fontId="1" fillId="8" borderId="0" xfId="1" applyFill="1" applyBorder="1"/>
    <xf numFmtId="0" fontId="1" fillId="6" borderId="0" xfId="1" applyFill="1" applyBorder="1"/>
    <xf numFmtId="0" fontId="1" fillId="9" borderId="0" xfId="1" applyFill="1" applyBorder="1"/>
    <xf numFmtId="0" fontId="1" fillId="0" borderId="0" xfId="1" applyFill="1" applyBorder="1"/>
    <xf numFmtId="0" fontId="1" fillId="10" borderId="0" xfId="1" applyFill="1" applyBorder="1"/>
    <xf numFmtId="0" fontId="1" fillId="0" borderId="1" xfId="1" applyBorder="1"/>
    <xf numFmtId="2" fontId="1" fillId="0" borderId="1" xfId="1" applyNumberFormat="1" applyBorder="1"/>
    <xf numFmtId="164" fontId="1" fillId="0" borderId="1" xfId="1" applyNumberFormat="1" applyBorder="1"/>
    <xf numFmtId="0" fontId="1" fillId="0" borderId="1" xfId="1" applyFill="1" applyBorder="1"/>
    <xf numFmtId="164" fontId="1" fillId="0" borderId="1" xfId="1" applyNumberFormat="1" applyFill="1" applyBorder="1"/>
    <xf numFmtId="0" fontId="1" fillId="11" borderId="0" xfId="1" applyFill="1"/>
    <xf numFmtId="165" fontId="1" fillId="0" borderId="1" xfId="1" applyNumberFormat="1" applyBorder="1"/>
    <xf numFmtId="1" fontId="1" fillId="0" borderId="1" xfId="1" applyNumberFormat="1" applyBorder="1"/>
    <xf numFmtId="164" fontId="1" fillId="0" borderId="0" xfId="1" applyNumberFormat="1" applyBorder="1"/>
    <xf numFmtId="0" fontId="7" fillId="0" borderId="2" xfId="1" applyFont="1" applyFill="1" applyBorder="1"/>
    <xf numFmtId="0" fontId="1" fillId="0" borderId="2" xfId="1" applyFill="1" applyBorder="1"/>
  </cellXfs>
  <cellStyles count="2">
    <cellStyle name="Normal" xfId="0" builtinId="0"/>
    <cellStyle name="Normal 2" xfId="1" xr:uid="{3800050E-E8A3-47DA-BDCB-161C1F1DAC9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114480</xdr:rowOff>
    </xdr:from>
    <xdr:to>
      <xdr:col>4</xdr:col>
      <xdr:colOff>629640</xdr:colOff>
      <xdr:row>16</xdr:row>
      <xdr:rowOff>16200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439560"/>
          <a:ext cx="3880800" cy="234252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vault.rebalance(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        0,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        0,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        tickFloor - _baseThreshold,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        tickCeil + _baseThreshold,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        tickFloor - _limitThreshold,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        tickFloor,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        tickCeil,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        tickCeil + _limitThreshold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    );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0</xdr:colOff>
      <xdr:row>17</xdr:row>
      <xdr:rowOff>156960</xdr:rowOff>
    </xdr:from>
    <xdr:to>
      <xdr:col>4</xdr:col>
      <xdr:colOff>633240</xdr:colOff>
      <xdr:row>32</xdr:row>
      <xdr:rowOff>43200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3098160"/>
          <a:ext cx="3884400" cy="245268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function rebalance(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    int256 swapAmount,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    uint160 sqrtPriceLimitX96,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    int24 _baseLower,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    int24 _baseUpper,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    int24 _bidLower,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    int24 _bidUpper,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    int24 _askLower,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    int24 _askUpper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)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48</xdr:row>
      <xdr:rowOff>117928</xdr:rowOff>
    </xdr:from>
    <xdr:to>
      <xdr:col>9</xdr:col>
      <xdr:colOff>444500</xdr:colOff>
      <xdr:row>74</xdr:row>
      <xdr:rowOff>90713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CEE9309-23D0-4ED7-819A-B9E812888FCD}"/>
            </a:ext>
          </a:extLst>
        </xdr:cNvPr>
        <xdr:cNvSpPr txBox="1"/>
      </xdr:nvSpPr>
      <xdr:spPr>
        <a:xfrm>
          <a:off x="127000" y="9261928"/>
          <a:ext cx="8436429" cy="49257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// Withdraw all current liquidity from Uniswap pool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{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  (uint128 baseLiquidity, , , , ) = _position(baseLower, baseUpper);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  (uint128 limitLiquidity, , , , ) = _position(limitLower, limitUpper);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  _burnAndCollect(baseLower, baseUpper, baseLiquidity);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  _burnAndCollect(limitLower, limitUpper, limitLiquidity);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}</a:t>
          </a:r>
        </a:p>
        <a:p>
          <a:r>
            <a:rPr lang="en-GB" sz="1100"/>
            <a:t>[...]</a:t>
          </a:r>
        </a:p>
        <a:p>
          <a:endParaRPr lang="en-GB" sz="1100"/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</a:t>
          </a:r>
          <a:r>
            <a:rPr lang="en-GB" sz="1600" b="1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// Place base order on Uniswap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uint128 liquidity = _liquidityForAmounts(_baseLower, _baseUpper, balance0, balance1);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_mintLiquidity(_baseLower, _baseUpper, liquidity);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(baseLower, baseUpper) = (_baseLower, _baseUpper);</a:t>
          </a:r>
        </a:p>
        <a:p>
          <a:b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balance0 = getBalance0();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balance1 = getBalance1();</a:t>
          </a:r>
        </a:p>
        <a:p>
          <a:b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</a:t>
          </a:r>
          <a:r>
            <a:rPr lang="en-GB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// Place bid or ask order on Uniswap depending on which token is left</a:t>
          </a:r>
          <a:endParaRPr lang="en-GB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uint128 bidLiquidity = _liquidityForAmounts(_bidLower, _bidUpper, balance0, balance1);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uint128 askLiquidity = _liquidityForAmounts(_askLower, _askUpper, balance0, balance1);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if (bidLiquidity &gt; askLiquidity) {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  _mintLiquidity(_bidLower, _bidUpper, bidLiquidity);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  (limitLower, limitUpper) = (_bidLower, _bidUpper);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} else {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  _mintLiquidity(_askLower, _askUpper, askLiquidity);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  (limitLower, limitUpper) = (_askLower, _askUpper);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}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}</a:t>
          </a:r>
        </a:p>
        <a:p>
          <a:b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learn.charm.fi/charm-finance/alpha-vaults/strateg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55"/>
  <sheetViews>
    <sheetView zoomScale="115" zoomScaleNormal="115" workbookViewId="0">
      <selection activeCell="D51" sqref="D51"/>
    </sheetView>
  </sheetViews>
  <sheetFormatPr defaultColWidth="9.140625" defaultRowHeight="15" x14ac:dyDescent="0.25"/>
  <cols>
    <col min="7" max="7" width="15" customWidth="1"/>
    <col min="8" max="8" width="14.42578125" customWidth="1"/>
    <col min="11" max="11" width="23.42578125" customWidth="1"/>
    <col min="12" max="12" width="22.85546875" customWidth="1"/>
    <col min="13" max="13" width="25.28515625" customWidth="1"/>
    <col min="14" max="14" width="24.42578125" customWidth="1"/>
    <col min="15" max="15" width="12.140625" customWidth="1"/>
  </cols>
  <sheetData>
    <row r="2" spans="6:38" x14ac:dyDescent="0.25">
      <c r="U2" t="s">
        <v>22</v>
      </c>
    </row>
    <row r="3" spans="6:38" x14ac:dyDescent="0.25">
      <c r="AG3">
        <v>12000</v>
      </c>
      <c r="AH3" t="s">
        <v>23</v>
      </c>
    </row>
    <row r="4" spans="6:38" x14ac:dyDescent="0.25">
      <c r="H4" s="1">
        <v>100</v>
      </c>
      <c r="I4" s="1">
        <v>110</v>
      </c>
      <c r="J4" s="1">
        <v>120</v>
      </c>
      <c r="K4" s="1">
        <v>130</v>
      </c>
      <c r="L4" s="1">
        <v>140</v>
      </c>
      <c r="M4" s="1">
        <v>150</v>
      </c>
      <c r="N4" s="1">
        <v>160</v>
      </c>
      <c r="O4" s="1">
        <v>170</v>
      </c>
      <c r="P4" s="1">
        <v>180</v>
      </c>
      <c r="Q4" s="1">
        <v>190</v>
      </c>
      <c r="R4" s="1">
        <v>200</v>
      </c>
      <c r="U4" s="1">
        <v>100</v>
      </c>
      <c r="V4" s="1">
        <v>110</v>
      </c>
      <c r="W4" s="1">
        <v>120</v>
      </c>
      <c r="X4" s="1">
        <v>130</v>
      </c>
      <c r="Y4" s="1">
        <v>140</v>
      </c>
      <c r="Z4" s="1">
        <v>150</v>
      </c>
      <c r="AA4" s="1">
        <v>160</v>
      </c>
      <c r="AB4" s="1">
        <v>170</v>
      </c>
      <c r="AC4" s="1">
        <v>180</v>
      </c>
      <c r="AD4" s="1">
        <v>190</v>
      </c>
      <c r="AE4" s="1">
        <v>200</v>
      </c>
      <c r="AG4" s="14" t="s">
        <v>24</v>
      </c>
      <c r="AH4" s="14" t="s">
        <v>25</v>
      </c>
      <c r="AI4" s="14" t="s">
        <v>26</v>
      </c>
      <c r="AK4" t="s">
        <v>27</v>
      </c>
      <c r="AL4" t="s">
        <v>28</v>
      </c>
    </row>
    <row r="5" spans="6:38" x14ac:dyDescent="0.25">
      <c r="H5" s="2"/>
      <c r="I5" s="3"/>
      <c r="J5" s="3"/>
      <c r="K5" s="3"/>
      <c r="L5" s="2" t="s">
        <v>0</v>
      </c>
      <c r="M5" s="4" t="s">
        <v>1</v>
      </c>
      <c r="N5" s="2" t="s">
        <v>2</v>
      </c>
      <c r="O5" s="3"/>
      <c r="P5" s="3"/>
      <c r="Q5" s="3"/>
      <c r="R5" s="3"/>
      <c r="V5" s="11"/>
      <c r="W5" s="11"/>
      <c r="X5" s="11"/>
      <c r="Y5" s="2"/>
      <c r="Z5" s="4"/>
      <c r="AA5" s="2"/>
      <c r="AB5" s="10"/>
      <c r="AC5" s="11"/>
      <c r="AE5" s="11"/>
      <c r="AG5" s="14">
        <v>4000</v>
      </c>
      <c r="AH5" s="14">
        <v>2000</v>
      </c>
      <c r="AI5" s="14">
        <v>2000</v>
      </c>
    </row>
    <row r="6" spans="6:38" x14ac:dyDescent="0.25">
      <c r="G6" s="1"/>
      <c r="K6" s="5"/>
      <c r="L6" s="6" t="s">
        <v>3</v>
      </c>
      <c r="N6" s="5" t="s">
        <v>4</v>
      </c>
      <c r="O6" s="6"/>
      <c r="W6" s="5"/>
      <c r="X6" s="6"/>
      <c r="AG6" s="14">
        <v>4000</v>
      </c>
      <c r="AH6" s="14"/>
      <c r="AI6" s="14">
        <v>4000</v>
      </c>
    </row>
    <row r="7" spans="6:38" x14ac:dyDescent="0.25"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AB7" s="12"/>
      <c r="AC7" s="13"/>
      <c r="AG7" s="14">
        <v>4000</v>
      </c>
      <c r="AH7" s="14">
        <v>4000</v>
      </c>
      <c r="AI7" s="14"/>
    </row>
    <row r="8" spans="6:38" x14ac:dyDescent="0.25">
      <c r="F8" s="1"/>
    </row>
    <row r="9" spans="6:38" x14ac:dyDescent="0.25">
      <c r="F9" s="1"/>
    </row>
    <row r="10" spans="6:38" x14ac:dyDescent="0.25">
      <c r="F10" s="1"/>
      <c r="U10" t="s">
        <v>29</v>
      </c>
    </row>
    <row r="11" spans="6:38" x14ac:dyDescent="0.25">
      <c r="F11" s="1"/>
      <c r="G11" s="1" t="s">
        <v>5</v>
      </c>
      <c r="H11" s="7" t="s">
        <v>6</v>
      </c>
    </row>
    <row r="12" spans="6:38" x14ac:dyDescent="0.25">
      <c r="F12" s="1"/>
      <c r="G12" s="1" t="s">
        <v>7</v>
      </c>
      <c r="H12" s="1" t="s">
        <v>8</v>
      </c>
      <c r="U12" s="1">
        <v>100</v>
      </c>
      <c r="V12" s="1">
        <v>110</v>
      </c>
      <c r="W12" s="1">
        <v>120</v>
      </c>
      <c r="X12" s="1">
        <v>130</v>
      </c>
      <c r="Y12" s="1">
        <v>140</v>
      </c>
      <c r="Z12" s="1">
        <v>150</v>
      </c>
      <c r="AA12" s="1">
        <v>160</v>
      </c>
      <c r="AB12" s="1">
        <v>170</v>
      </c>
      <c r="AC12" s="1">
        <v>180</v>
      </c>
      <c r="AD12" s="1">
        <v>190</v>
      </c>
      <c r="AE12" s="1">
        <v>200</v>
      </c>
      <c r="AG12">
        <v>12000</v>
      </c>
      <c r="AH12" t="s">
        <v>23</v>
      </c>
      <c r="AK12" t="s">
        <v>30</v>
      </c>
    </row>
    <row r="13" spans="6:38" x14ac:dyDescent="0.25">
      <c r="F13" s="1"/>
      <c r="G13" s="1" t="s">
        <v>9</v>
      </c>
      <c r="H13" s="1">
        <v>50</v>
      </c>
      <c r="I13" s="1"/>
      <c r="J13" s="1"/>
      <c r="K13" s="1"/>
      <c r="L13" s="1"/>
      <c r="M13" s="1"/>
      <c r="N13" s="1"/>
      <c r="O13" s="1"/>
      <c r="P13" s="1"/>
      <c r="Q13" s="1"/>
      <c r="V13" s="11"/>
      <c r="W13" s="11"/>
      <c r="X13" s="11"/>
      <c r="Y13" s="2"/>
      <c r="Z13" s="4"/>
      <c r="AA13" s="2"/>
      <c r="AB13" s="10"/>
      <c r="AC13" s="11"/>
      <c r="AD13" s="11"/>
      <c r="AE13" s="11"/>
      <c r="AG13" s="14" t="s">
        <v>24</v>
      </c>
      <c r="AH13" s="14" t="s">
        <v>25</v>
      </c>
      <c r="AI13" s="14" t="s">
        <v>26</v>
      </c>
    </row>
    <row r="14" spans="6:38" x14ac:dyDescent="0.25">
      <c r="G14" s="1" t="s">
        <v>10</v>
      </c>
      <c r="H14" s="1">
        <v>20</v>
      </c>
      <c r="W14" s="5"/>
      <c r="X14" s="6"/>
      <c r="AG14" s="14">
        <v>8000</v>
      </c>
      <c r="AH14" s="14">
        <v>4000</v>
      </c>
      <c r="AI14" s="14">
        <v>4000</v>
      </c>
    </row>
    <row r="15" spans="6:38" x14ac:dyDescent="0.25">
      <c r="F15" s="1"/>
      <c r="AB15" s="12"/>
      <c r="AC15" s="13"/>
      <c r="AG15" s="14">
        <v>2000</v>
      </c>
      <c r="AH15" s="14"/>
      <c r="AI15" s="14">
        <v>2000</v>
      </c>
    </row>
    <row r="16" spans="6:38" x14ac:dyDescent="0.25">
      <c r="F16" s="1"/>
      <c r="AG16" s="14">
        <v>2000</v>
      </c>
      <c r="AH16" s="14">
        <v>2000</v>
      </c>
      <c r="AI16" s="14"/>
    </row>
    <row r="17" spans="6:17" x14ac:dyDescent="0.25">
      <c r="F17" s="1"/>
    </row>
    <row r="18" spans="6:17" x14ac:dyDescent="0.25">
      <c r="F18" s="1"/>
    </row>
    <row r="19" spans="6:17" x14ac:dyDescent="0.25">
      <c r="G19" s="1"/>
      <c r="H19" s="1"/>
      <c r="I19" s="1"/>
      <c r="J19" s="1"/>
      <c r="K19" s="1"/>
      <c r="L19" s="8"/>
      <c r="M19" s="1"/>
      <c r="N19" s="1"/>
      <c r="O19" s="1"/>
      <c r="P19" s="1"/>
      <c r="Q19" s="1"/>
    </row>
    <row r="20" spans="6:17" x14ac:dyDescent="0.25">
      <c r="G20" s="1">
        <v>100</v>
      </c>
      <c r="H20" s="1">
        <v>110</v>
      </c>
      <c r="I20" s="1">
        <v>120</v>
      </c>
      <c r="J20" s="1">
        <v>130</v>
      </c>
      <c r="K20" s="1">
        <v>140</v>
      </c>
      <c r="L20" s="1">
        <v>150</v>
      </c>
      <c r="M20" s="1">
        <v>160</v>
      </c>
      <c r="N20" s="1">
        <v>170</v>
      </c>
      <c r="O20" s="1">
        <v>180</v>
      </c>
      <c r="P20" s="1">
        <v>190</v>
      </c>
      <c r="Q20" s="1">
        <v>200</v>
      </c>
    </row>
    <row r="21" spans="6:17" x14ac:dyDescent="0.25">
      <c r="G21" s="3"/>
      <c r="H21" s="3"/>
      <c r="I21" s="3"/>
      <c r="J21" s="3" t="s">
        <v>11</v>
      </c>
      <c r="K21" s="3"/>
      <c r="L21" s="4" t="s">
        <v>12</v>
      </c>
      <c r="M21" s="3" t="s">
        <v>13</v>
      </c>
      <c r="N21" s="3"/>
      <c r="O21" s="3"/>
      <c r="P21" s="3"/>
      <c r="Q21" s="3"/>
    </row>
    <row r="22" spans="6:17" x14ac:dyDescent="0.25">
      <c r="G22" s="1"/>
      <c r="H22" s="1"/>
      <c r="I22" s="1"/>
      <c r="J22" s="9" t="s">
        <v>14</v>
      </c>
      <c r="K22" s="9"/>
      <c r="L22" s="1"/>
      <c r="M22" s="9" t="s">
        <v>15</v>
      </c>
      <c r="N22" s="9"/>
      <c r="O22" s="1"/>
      <c r="P22" s="1"/>
      <c r="Q22" s="1"/>
    </row>
    <row r="27" spans="6:17" x14ac:dyDescent="0.25">
      <c r="K27" t="s">
        <v>16</v>
      </c>
      <c r="L27" t="s">
        <v>17</v>
      </c>
    </row>
    <row r="29" spans="6:17" x14ac:dyDescent="0.25">
      <c r="G29" t="s">
        <v>18</v>
      </c>
    </row>
    <row r="30" spans="6:17" x14ac:dyDescent="0.25">
      <c r="G30" t="s">
        <v>19</v>
      </c>
    </row>
    <row r="31" spans="6:17" x14ac:dyDescent="0.25">
      <c r="G31" t="s">
        <v>20</v>
      </c>
    </row>
    <row r="32" spans="6:17" x14ac:dyDescent="0.25">
      <c r="G32" t="s">
        <v>21</v>
      </c>
    </row>
    <row r="39" spans="1:17" x14ac:dyDescent="0.25">
      <c r="A39" t="s">
        <v>31</v>
      </c>
      <c r="G39" s="1">
        <v>100</v>
      </c>
      <c r="H39" s="1">
        <v>110</v>
      </c>
      <c r="I39" s="1">
        <v>120</v>
      </c>
      <c r="J39" s="1">
        <v>130</v>
      </c>
      <c r="K39" s="1">
        <v>140</v>
      </c>
      <c r="L39" s="1">
        <v>150</v>
      </c>
      <c r="M39" s="1">
        <v>160</v>
      </c>
      <c r="N39" s="1">
        <v>170</v>
      </c>
      <c r="O39" s="1">
        <v>180</v>
      </c>
      <c r="P39" s="1">
        <v>190</v>
      </c>
      <c r="Q39" s="1">
        <v>200</v>
      </c>
    </row>
    <row r="40" spans="1:17" x14ac:dyDescent="0.25">
      <c r="D40" t="s">
        <v>32</v>
      </c>
      <c r="G40" s="11"/>
      <c r="H40" s="11"/>
      <c r="I40" s="17"/>
      <c r="J40" s="17"/>
      <c r="K40" s="17"/>
      <c r="L40" s="19"/>
      <c r="M40" s="17"/>
      <c r="N40" s="17"/>
      <c r="O40" s="11"/>
      <c r="P40" s="11"/>
      <c r="Q40" s="11"/>
    </row>
    <row r="41" spans="1:17" x14ac:dyDescent="0.25">
      <c r="G41" s="11"/>
      <c r="H41" s="11"/>
      <c r="I41" s="11"/>
      <c r="J41" s="15"/>
      <c r="K41" s="18"/>
      <c r="L41" s="11"/>
      <c r="M41" s="15"/>
      <c r="N41" s="15"/>
      <c r="O41" s="11"/>
      <c r="P41" s="11"/>
      <c r="Q41" s="11"/>
    </row>
    <row r="44" spans="1:17" x14ac:dyDescent="0.25">
      <c r="A44" t="s">
        <v>33</v>
      </c>
      <c r="D44" t="s">
        <v>34</v>
      </c>
      <c r="G44" s="1">
        <v>100</v>
      </c>
      <c r="H44" s="1">
        <v>110</v>
      </c>
      <c r="I44" s="1">
        <v>120</v>
      </c>
      <c r="J44" s="1">
        <v>130</v>
      </c>
      <c r="K44" s="1">
        <v>140</v>
      </c>
      <c r="L44" s="1">
        <v>150</v>
      </c>
      <c r="M44" s="1">
        <v>160</v>
      </c>
      <c r="N44" s="1">
        <v>170</v>
      </c>
      <c r="O44" s="1">
        <v>180</v>
      </c>
      <c r="P44" s="1">
        <v>190</v>
      </c>
      <c r="Q44" s="1">
        <v>200</v>
      </c>
    </row>
    <row r="45" spans="1:17" x14ac:dyDescent="0.25">
      <c r="G45" s="11"/>
      <c r="H45" s="11"/>
      <c r="I45" s="17"/>
      <c r="J45" s="17"/>
      <c r="K45" s="17"/>
      <c r="L45" s="20"/>
      <c r="M45" s="19"/>
      <c r="N45" s="17"/>
      <c r="O45" s="11"/>
      <c r="P45" s="11"/>
      <c r="Q45" s="11"/>
    </row>
    <row r="46" spans="1:17" x14ac:dyDescent="0.25">
      <c r="G46" s="11"/>
      <c r="H46" s="11"/>
      <c r="I46" s="11"/>
      <c r="J46" s="15"/>
      <c r="K46" s="18"/>
      <c r="L46" s="11"/>
      <c r="M46" s="15"/>
      <c r="N46" s="15"/>
      <c r="O46" s="11"/>
      <c r="P46" s="11"/>
      <c r="Q46" s="11"/>
    </row>
    <row r="47" spans="1:17" x14ac:dyDescent="0.25"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 x14ac:dyDescent="0.25">
      <c r="G48" s="11">
        <v>100</v>
      </c>
      <c r="H48" s="11">
        <v>110</v>
      </c>
      <c r="I48" s="11">
        <v>120</v>
      </c>
      <c r="J48" s="11">
        <v>130</v>
      </c>
      <c r="K48" s="11">
        <v>140</v>
      </c>
      <c r="L48" s="11">
        <v>150</v>
      </c>
      <c r="M48" s="11">
        <v>160</v>
      </c>
      <c r="N48" s="11">
        <v>170</v>
      </c>
      <c r="O48" s="11">
        <v>180</v>
      </c>
      <c r="P48" s="11">
        <v>190</v>
      </c>
      <c r="Q48" s="11">
        <v>200</v>
      </c>
    </row>
    <row r="49" spans="1:17" x14ac:dyDescent="0.25">
      <c r="D49" t="s">
        <v>36</v>
      </c>
      <c r="G49" s="11"/>
      <c r="H49" s="11"/>
      <c r="J49" s="17"/>
      <c r="K49" s="17"/>
      <c r="L49" s="17"/>
      <c r="M49" s="19"/>
      <c r="N49" s="17"/>
      <c r="O49" s="17"/>
      <c r="P49" s="11"/>
      <c r="Q49" s="11"/>
    </row>
    <row r="50" spans="1:17" x14ac:dyDescent="0.25">
      <c r="D50" t="s">
        <v>37</v>
      </c>
      <c r="G50" s="11"/>
      <c r="H50" s="11"/>
      <c r="J50" s="11"/>
      <c r="K50" s="15"/>
      <c r="L50" s="18"/>
      <c r="M50" s="11"/>
      <c r="N50" s="15"/>
      <c r="O50" s="15"/>
      <c r="P50" s="11"/>
      <c r="Q50" s="11"/>
    </row>
    <row r="55" spans="1:17" x14ac:dyDescent="0.25">
      <c r="A55" t="s">
        <v>35</v>
      </c>
    </row>
  </sheetData>
  <hyperlinks>
    <hyperlink ref="L27" r:id="rId1" xr:uid="{00000000-0004-0000-0000-000000000000}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9581B-5278-4FFE-9889-03894BC8AC7F}">
  <dimension ref="A1:AC50"/>
  <sheetViews>
    <sheetView showGridLines="0" tabSelected="1" zoomScale="105" workbookViewId="0">
      <pane xSplit="10" topLeftCell="K1" activePane="topRight" state="frozen"/>
      <selection pane="topRight" activeCell="K35" sqref="K35"/>
    </sheetView>
  </sheetViews>
  <sheetFormatPr defaultRowHeight="15" x14ac:dyDescent="0.25"/>
  <cols>
    <col min="1" max="1" width="20" style="21" bestFit="1" customWidth="1"/>
    <col min="2" max="2" width="19.85546875" style="21" bestFit="1" customWidth="1"/>
    <col min="3" max="5" width="9.140625" style="21"/>
    <col min="6" max="6" width="13.7109375" style="21" bestFit="1" customWidth="1"/>
    <col min="7" max="7" width="16.5703125" style="21" bestFit="1" customWidth="1"/>
    <col min="8" max="8" width="12.28515625" style="21" bestFit="1" customWidth="1"/>
    <col min="9" max="9" width="12" style="21" bestFit="1" customWidth="1"/>
    <col min="10" max="10" width="10.5703125" style="21" bestFit="1" customWidth="1"/>
    <col min="11" max="11" width="9.140625" style="21"/>
    <col min="12" max="12" width="9.85546875" style="21" bestFit="1" customWidth="1"/>
    <col min="13" max="16" width="9.140625" style="21"/>
    <col min="17" max="17" width="12" style="21" customWidth="1"/>
    <col min="18" max="16384" width="9.140625" style="21"/>
  </cols>
  <sheetData>
    <row r="1" spans="1:28" x14ac:dyDescent="0.25">
      <c r="A1" s="28" t="s">
        <v>49</v>
      </c>
      <c r="B1" s="21" t="s">
        <v>62</v>
      </c>
      <c r="F1" s="21" t="s">
        <v>47</v>
      </c>
    </row>
    <row r="2" spans="1:28" x14ac:dyDescent="0.25">
      <c r="B2" s="21" t="s">
        <v>45</v>
      </c>
      <c r="C2" s="21">
        <v>2500</v>
      </c>
      <c r="F2" s="21" t="s">
        <v>25</v>
      </c>
      <c r="G2" s="21" t="s">
        <v>46</v>
      </c>
      <c r="H2" s="21" t="s">
        <v>61</v>
      </c>
      <c r="L2" s="25" t="s">
        <v>45</v>
      </c>
      <c r="M2" s="23" t="s">
        <v>39</v>
      </c>
      <c r="N2" s="22" t="s">
        <v>38</v>
      </c>
      <c r="O2" s="43" t="s">
        <v>56</v>
      </c>
    </row>
    <row r="3" spans="1:28" x14ac:dyDescent="0.25">
      <c r="F3" s="21">
        <v>1</v>
      </c>
      <c r="G3" s="21">
        <v>3000</v>
      </c>
      <c r="H3" s="21">
        <f>F3*C2+G3</f>
        <v>5500</v>
      </c>
    </row>
    <row r="5" spans="1:28" x14ac:dyDescent="0.25">
      <c r="B5" s="38"/>
      <c r="C5" s="38" t="s">
        <v>43</v>
      </c>
      <c r="D5" s="38" t="s">
        <v>42</v>
      </c>
      <c r="F5" s="38" t="s">
        <v>41</v>
      </c>
      <c r="G5" s="38" t="s">
        <v>55</v>
      </c>
      <c r="H5" s="38" t="s">
        <v>40</v>
      </c>
      <c r="I5" s="38" t="s">
        <v>53</v>
      </c>
      <c r="J5" s="38" t="s">
        <v>54</v>
      </c>
    </row>
    <row r="6" spans="1:28" x14ac:dyDescent="0.25">
      <c r="B6" s="38" t="s">
        <v>39</v>
      </c>
      <c r="C6" s="38">
        <v>2000</v>
      </c>
      <c r="D6" s="38">
        <v>3000</v>
      </c>
      <c r="F6" s="38">
        <v>1</v>
      </c>
      <c r="G6" s="38">
        <f>F6*C2</f>
        <v>2500</v>
      </c>
      <c r="H6" s="38">
        <v>2500</v>
      </c>
      <c r="I6" s="38">
        <v>500</v>
      </c>
      <c r="J6" s="38">
        <v>0</v>
      </c>
      <c r="L6" s="21">
        <v>1700</v>
      </c>
      <c r="M6" s="21">
        <f>L6+100</f>
        <v>1800</v>
      </c>
      <c r="N6" s="21">
        <f>M6+100</f>
        <v>1900</v>
      </c>
      <c r="O6" s="21">
        <v>2000</v>
      </c>
      <c r="P6" s="21">
        <f t="shared" ref="P6:AB6" si="0">O6+100</f>
        <v>2100</v>
      </c>
      <c r="Q6" s="21">
        <f t="shared" si="0"/>
        <v>2200</v>
      </c>
      <c r="R6" s="21">
        <f t="shared" si="0"/>
        <v>2300</v>
      </c>
      <c r="S6" s="21">
        <f t="shared" si="0"/>
        <v>2400</v>
      </c>
      <c r="T6" s="21">
        <f t="shared" si="0"/>
        <v>2500</v>
      </c>
      <c r="U6" s="21">
        <f t="shared" si="0"/>
        <v>2600</v>
      </c>
      <c r="V6" s="21">
        <f t="shared" si="0"/>
        <v>2700</v>
      </c>
      <c r="W6" s="21">
        <f t="shared" si="0"/>
        <v>2800</v>
      </c>
      <c r="X6" s="21">
        <f t="shared" si="0"/>
        <v>2900</v>
      </c>
      <c r="Y6" s="21">
        <f t="shared" si="0"/>
        <v>3000</v>
      </c>
      <c r="Z6" s="21">
        <f t="shared" si="0"/>
        <v>3100</v>
      </c>
      <c r="AA6" s="21">
        <f t="shared" si="0"/>
        <v>3200</v>
      </c>
      <c r="AB6" s="21">
        <f t="shared" si="0"/>
        <v>3300</v>
      </c>
    </row>
    <row r="7" spans="1:28" x14ac:dyDescent="0.25">
      <c r="B7" s="38" t="s">
        <v>38</v>
      </c>
      <c r="C7" s="38">
        <v>2200</v>
      </c>
      <c r="D7" s="38">
        <v>2500</v>
      </c>
      <c r="F7" s="38"/>
      <c r="G7" s="38"/>
      <c r="H7" s="38">
        <v>500</v>
      </c>
      <c r="I7" s="38"/>
      <c r="J7" s="38"/>
      <c r="T7" s="24"/>
    </row>
    <row r="8" spans="1:28" x14ac:dyDescent="0.25">
      <c r="B8" s="38" t="s">
        <v>56</v>
      </c>
      <c r="C8" s="38"/>
      <c r="D8" s="38"/>
      <c r="F8" s="38" t="s">
        <v>56</v>
      </c>
      <c r="G8" s="38"/>
      <c r="H8" s="38"/>
      <c r="I8" s="38"/>
      <c r="J8" s="38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 spans="1:28" x14ac:dyDescent="0.25">
      <c r="B9" s="38" t="s">
        <v>24</v>
      </c>
      <c r="C9" s="38"/>
      <c r="D9" s="38"/>
      <c r="F9" s="40">
        <f>SUM(F6:F8)</f>
        <v>1</v>
      </c>
      <c r="G9" s="40">
        <f t="shared" ref="G9" si="1">SUM(G6:G8)</f>
        <v>2500</v>
      </c>
      <c r="H9" s="40">
        <f t="shared" ref="H9" si="2">SUM(H6:H8)</f>
        <v>3000</v>
      </c>
      <c r="I9" s="40">
        <f t="shared" ref="I9" si="3">SUM(I6:I8)</f>
        <v>500</v>
      </c>
      <c r="J9" s="40">
        <f t="shared" ref="J9" si="4">SUM(J6:J8)</f>
        <v>0</v>
      </c>
      <c r="Q9" s="22"/>
      <c r="R9" s="22"/>
      <c r="S9" s="22"/>
    </row>
    <row r="10" spans="1:28" x14ac:dyDescent="0.25">
      <c r="B10" s="38" t="s">
        <v>59</v>
      </c>
      <c r="C10" s="38"/>
      <c r="D10" s="38"/>
      <c r="F10" s="38"/>
      <c r="G10" s="38"/>
      <c r="H10" s="40">
        <f>SUM(G9:H9)</f>
        <v>5500</v>
      </c>
      <c r="I10" s="38"/>
      <c r="J10" s="38"/>
      <c r="Q10" s="26"/>
      <c r="R10" s="26"/>
      <c r="S10" s="26"/>
    </row>
    <row r="11" spans="1:28" x14ac:dyDescent="0.25">
      <c r="Q11" s="26"/>
      <c r="R11" s="26"/>
      <c r="S11" s="26"/>
    </row>
    <row r="13" spans="1:28" s="31" customFormat="1" x14ac:dyDescent="0.25">
      <c r="A13" s="30" t="s">
        <v>48</v>
      </c>
    </row>
    <row r="14" spans="1:28" s="32" customFormat="1" x14ac:dyDescent="0.25">
      <c r="B14" s="32" t="s">
        <v>45</v>
      </c>
      <c r="C14" s="32">
        <v>2800</v>
      </c>
    </row>
    <row r="15" spans="1:28" s="32" customFormat="1" x14ac:dyDescent="0.25"/>
    <row r="16" spans="1:28" s="32" customFormat="1" x14ac:dyDescent="0.25">
      <c r="B16" s="38" t="s">
        <v>51</v>
      </c>
      <c r="C16" s="38" t="s">
        <v>43</v>
      </c>
      <c r="D16" s="38" t="s">
        <v>42</v>
      </c>
      <c r="F16" s="38" t="s">
        <v>41</v>
      </c>
      <c r="G16" s="38" t="s">
        <v>55</v>
      </c>
      <c r="H16" s="38" t="s">
        <v>40</v>
      </c>
      <c r="I16" s="38" t="s">
        <v>53</v>
      </c>
      <c r="J16" s="38" t="s">
        <v>54</v>
      </c>
      <c r="L16" s="32">
        <v>1700</v>
      </c>
      <c r="M16" s="32">
        <f>L16+100</f>
        <v>1800</v>
      </c>
      <c r="N16" s="32">
        <f>M16+100</f>
        <v>1900</v>
      </c>
      <c r="O16" s="32">
        <v>2000</v>
      </c>
      <c r="P16" s="32">
        <f t="shared" ref="P16:AB16" si="5">O16+100</f>
        <v>2100</v>
      </c>
      <c r="Q16" s="32">
        <f t="shared" si="5"/>
        <v>2200</v>
      </c>
      <c r="R16" s="32">
        <f t="shared" si="5"/>
        <v>2300</v>
      </c>
      <c r="S16" s="32">
        <f t="shared" si="5"/>
        <v>2400</v>
      </c>
      <c r="T16" s="32">
        <f t="shared" si="5"/>
        <v>2500</v>
      </c>
      <c r="U16" s="32">
        <f t="shared" si="5"/>
        <v>2600</v>
      </c>
      <c r="V16" s="32">
        <f t="shared" si="5"/>
        <v>2700</v>
      </c>
      <c r="W16" s="32">
        <f t="shared" si="5"/>
        <v>2800</v>
      </c>
      <c r="X16" s="32">
        <f t="shared" si="5"/>
        <v>2900</v>
      </c>
      <c r="Y16" s="32">
        <f t="shared" si="5"/>
        <v>3000</v>
      </c>
      <c r="Z16" s="32">
        <f t="shared" si="5"/>
        <v>3100</v>
      </c>
      <c r="AA16" s="32">
        <f t="shared" si="5"/>
        <v>3200</v>
      </c>
      <c r="AB16" s="32">
        <f t="shared" si="5"/>
        <v>3300</v>
      </c>
    </row>
    <row r="17" spans="1:29" s="32" customFormat="1" x14ac:dyDescent="0.25">
      <c r="A17" s="32">
        <v>1</v>
      </c>
      <c r="B17" s="38" t="s">
        <v>39</v>
      </c>
      <c r="C17" s="38">
        <v>2000</v>
      </c>
      <c r="D17" s="38">
        <v>3000</v>
      </c>
      <c r="F17" s="40">
        <f>F6*(C2/C14)</f>
        <v>0.8928571428571429</v>
      </c>
      <c r="G17" s="38">
        <f>F17*C14</f>
        <v>2500</v>
      </c>
      <c r="H17" s="38">
        <f>H6*(C14/C2)</f>
        <v>2800.0000000000005</v>
      </c>
      <c r="I17" s="38"/>
      <c r="J17" s="38"/>
      <c r="W17" s="33"/>
    </row>
    <row r="18" spans="1:29" s="32" customFormat="1" x14ac:dyDescent="0.25">
      <c r="B18" s="38" t="s">
        <v>38</v>
      </c>
      <c r="C18" s="38">
        <v>2200</v>
      </c>
      <c r="D18" s="38">
        <v>2500</v>
      </c>
      <c r="F18" s="38"/>
      <c r="G18" s="38"/>
      <c r="H18" s="38">
        <f>H7</f>
        <v>500</v>
      </c>
      <c r="I18" s="38"/>
      <c r="J18" s="38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</row>
    <row r="19" spans="1:29" s="32" customFormat="1" x14ac:dyDescent="0.25">
      <c r="B19" s="38" t="s">
        <v>56</v>
      </c>
      <c r="C19" s="38"/>
      <c r="D19" s="38"/>
      <c r="F19" s="41"/>
      <c r="G19" s="41"/>
      <c r="H19" s="41"/>
      <c r="I19" s="41"/>
      <c r="J19" s="41"/>
      <c r="Q19" s="35"/>
      <c r="R19" s="35"/>
      <c r="S19" s="35"/>
    </row>
    <row r="20" spans="1:29" s="32" customFormat="1" x14ac:dyDescent="0.25">
      <c r="B20" s="38" t="s">
        <v>24</v>
      </c>
      <c r="C20" s="38"/>
      <c r="D20" s="38"/>
      <c r="E20" s="21"/>
      <c r="F20" s="40">
        <f>SUM(F17:F19)</f>
        <v>0.8928571428571429</v>
      </c>
      <c r="G20" s="40">
        <f t="shared" ref="G20" si="6">SUM(G17:G19)</f>
        <v>2500</v>
      </c>
      <c r="H20" s="40">
        <f t="shared" ref="H20" si="7">SUM(H17:H19)</f>
        <v>3300.0000000000005</v>
      </c>
      <c r="I20" s="40"/>
      <c r="J20" s="40">
        <f t="shared" ref="J20" si="8">SUM(J17:J19)</f>
        <v>0</v>
      </c>
    </row>
    <row r="21" spans="1:29" s="32" customFormat="1" x14ac:dyDescent="0.25">
      <c r="B21" s="38" t="s">
        <v>59</v>
      </c>
      <c r="C21" s="38"/>
      <c r="D21" s="38"/>
      <c r="E21" s="21"/>
      <c r="F21" s="38"/>
      <c r="G21" s="38"/>
      <c r="H21" s="40">
        <f>SUM(G20:H20)</f>
        <v>5800</v>
      </c>
      <c r="I21" s="38"/>
      <c r="J21" s="38"/>
    </row>
    <row r="22" spans="1:29" s="32" customFormat="1" x14ac:dyDescent="0.25"/>
    <row r="23" spans="1:29" s="32" customFormat="1" x14ac:dyDescent="0.25">
      <c r="A23" s="32">
        <v>2</v>
      </c>
      <c r="B23" s="38" t="s">
        <v>52</v>
      </c>
      <c r="C23" s="38" t="s">
        <v>43</v>
      </c>
      <c r="D23" s="38" t="s">
        <v>42</v>
      </c>
      <c r="F23" s="38" t="s">
        <v>41</v>
      </c>
      <c r="G23" s="38" t="s">
        <v>55</v>
      </c>
      <c r="H23" s="38" t="s">
        <v>40</v>
      </c>
      <c r="I23" s="38" t="s">
        <v>53</v>
      </c>
      <c r="J23" s="38" t="s">
        <v>54</v>
      </c>
      <c r="L23" s="32">
        <v>1700</v>
      </c>
      <c r="M23" s="32">
        <f>L23+100</f>
        <v>1800</v>
      </c>
      <c r="N23" s="32">
        <f>M23+100</f>
        <v>1900</v>
      </c>
      <c r="O23" s="32">
        <v>2000</v>
      </c>
      <c r="P23" s="32">
        <f t="shared" ref="P23:AB23" si="9">O23+100</f>
        <v>2100</v>
      </c>
      <c r="Q23" s="32">
        <f t="shared" si="9"/>
        <v>2200</v>
      </c>
      <c r="R23" s="32">
        <f t="shared" si="9"/>
        <v>2300</v>
      </c>
      <c r="S23" s="32">
        <f t="shared" si="9"/>
        <v>2400</v>
      </c>
      <c r="T23" s="32">
        <f t="shared" si="9"/>
        <v>2500</v>
      </c>
      <c r="U23" s="32">
        <f t="shared" si="9"/>
        <v>2600</v>
      </c>
      <c r="V23" s="32">
        <f t="shared" si="9"/>
        <v>2700</v>
      </c>
      <c r="W23" s="32">
        <f t="shared" si="9"/>
        <v>2800</v>
      </c>
      <c r="X23" s="32">
        <f t="shared" si="9"/>
        <v>2900</v>
      </c>
      <c r="Y23" s="32">
        <f t="shared" si="9"/>
        <v>3000</v>
      </c>
      <c r="Z23" s="32">
        <f t="shared" si="9"/>
        <v>3100</v>
      </c>
      <c r="AA23" s="32">
        <f t="shared" si="9"/>
        <v>3200</v>
      </c>
      <c r="AB23" s="32">
        <f t="shared" si="9"/>
        <v>3300</v>
      </c>
    </row>
    <row r="24" spans="1:29" s="32" customFormat="1" x14ac:dyDescent="0.25">
      <c r="B24" s="38" t="s">
        <v>39</v>
      </c>
      <c r="C24" s="38">
        <v>2300</v>
      </c>
      <c r="D24" s="38">
        <v>3300</v>
      </c>
      <c r="F24" s="40">
        <f>G24/C14</f>
        <v>0.8928571428571429</v>
      </c>
      <c r="G24" s="40">
        <f>MIN($G20:$H20)</f>
        <v>2500</v>
      </c>
      <c r="H24" s="40">
        <f>MIN($G20:$H20)</f>
        <v>2500</v>
      </c>
      <c r="I24" s="40">
        <f>H20-H24</f>
        <v>800.00000000000045</v>
      </c>
      <c r="J24" s="40">
        <f>G20-G24</f>
        <v>0</v>
      </c>
      <c r="W24" s="33"/>
    </row>
    <row r="25" spans="1:29" s="32" customFormat="1" x14ac:dyDescent="0.25">
      <c r="B25" s="38" t="s">
        <v>38</v>
      </c>
      <c r="C25" s="38">
        <v>2500</v>
      </c>
      <c r="D25" s="38">
        <v>2800</v>
      </c>
      <c r="F25" s="38"/>
      <c r="G25" s="38"/>
      <c r="H25" s="40">
        <f>I24</f>
        <v>800.00000000000045</v>
      </c>
      <c r="J25" s="38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6"/>
    </row>
    <row r="26" spans="1:29" s="36" customFormat="1" x14ac:dyDescent="0.25">
      <c r="B26" s="38" t="s">
        <v>56</v>
      </c>
      <c r="C26" s="38"/>
      <c r="D26" s="38"/>
      <c r="F26" s="42"/>
      <c r="G26" s="42"/>
      <c r="H26" s="41"/>
      <c r="I26" s="41"/>
      <c r="J26" s="42"/>
      <c r="T26" s="37"/>
      <c r="U26" s="37"/>
      <c r="V26" s="37"/>
    </row>
    <row r="27" spans="1:29" s="36" customFormat="1" x14ac:dyDescent="0.25">
      <c r="B27" s="38" t="s">
        <v>24</v>
      </c>
      <c r="C27" s="38"/>
      <c r="D27" s="38"/>
      <c r="E27" s="21"/>
      <c r="F27" s="39">
        <f>SUM(F24:F26)</f>
        <v>0.8928571428571429</v>
      </c>
      <c r="G27" s="45">
        <f t="shared" ref="G27" si="10">SUM(G24:G26)</f>
        <v>2500</v>
      </c>
      <c r="H27" s="45">
        <f t="shared" ref="H27" si="11">SUM(H24:H26)</f>
        <v>3300.0000000000005</v>
      </c>
      <c r="I27" s="45">
        <f>SUM(I24:I26)</f>
        <v>800.00000000000045</v>
      </c>
      <c r="J27" s="45">
        <f t="shared" ref="J27" si="12">SUM(J24:J26)</f>
        <v>0</v>
      </c>
    </row>
    <row r="28" spans="1:29" s="32" customFormat="1" x14ac:dyDescent="0.25">
      <c r="B28" s="38" t="s">
        <v>59</v>
      </c>
      <c r="C28" s="38"/>
      <c r="D28" s="38"/>
      <c r="E28" s="21"/>
      <c r="F28" s="38"/>
      <c r="G28" s="38"/>
      <c r="H28" s="40">
        <f>SUM(G27:H27)</f>
        <v>5800</v>
      </c>
      <c r="I28" s="38"/>
      <c r="J28" s="38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</row>
    <row r="29" spans="1:29" s="32" customFormat="1" x14ac:dyDescent="0.25">
      <c r="H29" s="46"/>
      <c r="T29" s="36"/>
      <c r="U29" s="36"/>
      <c r="V29" s="36"/>
    </row>
    <row r="31" spans="1:29" s="48" customFormat="1" x14ac:dyDescent="0.25">
      <c r="A31" s="47" t="s">
        <v>50</v>
      </c>
    </row>
    <row r="32" spans="1:29" s="26" customFormat="1" x14ac:dyDescent="0.25">
      <c r="B32" s="21" t="s">
        <v>45</v>
      </c>
      <c r="C32" s="21">
        <v>2200</v>
      </c>
      <c r="D32" s="21"/>
      <c r="E32" s="21"/>
      <c r="F32" s="21"/>
      <c r="G32" s="21"/>
      <c r="H32" s="21"/>
      <c r="I32" s="21"/>
      <c r="J32" s="21"/>
      <c r="T32" s="27"/>
    </row>
    <row r="33" spans="1:28" s="26" customFormat="1" x14ac:dyDescent="0.25">
      <c r="B33" s="21"/>
      <c r="C33" s="21"/>
      <c r="D33" s="21"/>
      <c r="E33" s="21"/>
      <c r="F33" s="21"/>
      <c r="G33" s="21"/>
      <c r="H33" s="21"/>
      <c r="I33" s="21"/>
      <c r="J33" s="21"/>
    </row>
    <row r="34" spans="1:28" s="26" customFormat="1" x14ac:dyDescent="0.25">
      <c r="B34" s="38"/>
      <c r="C34" s="38" t="s">
        <v>43</v>
      </c>
      <c r="D34" s="38" t="s">
        <v>42</v>
      </c>
      <c r="E34" s="21"/>
      <c r="F34" s="38" t="s">
        <v>41</v>
      </c>
      <c r="G34" s="38" t="s">
        <v>55</v>
      </c>
      <c r="H34" s="38" t="s">
        <v>40</v>
      </c>
      <c r="I34" s="38" t="s">
        <v>53</v>
      </c>
      <c r="J34" s="38" t="s">
        <v>54</v>
      </c>
      <c r="L34" s="21">
        <v>1700</v>
      </c>
      <c r="M34" s="21">
        <f>L34+100</f>
        <v>1800</v>
      </c>
      <c r="N34" s="21">
        <f>M34+100</f>
        <v>1900</v>
      </c>
      <c r="O34" s="21">
        <v>2000</v>
      </c>
      <c r="P34" s="21">
        <f t="shared" ref="P34:AB34" si="13">O34+100</f>
        <v>2100</v>
      </c>
      <c r="Q34" s="21">
        <f t="shared" si="13"/>
        <v>2200</v>
      </c>
      <c r="R34" s="21">
        <f t="shared" si="13"/>
        <v>2300</v>
      </c>
      <c r="S34" s="21">
        <f t="shared" si="13"/>
        <v>2400</v>
      </c>
      <c r="T34" s="21">
        <f t="shared" si="13"/>
        <v>2500</v>
      </c>
      <c r="U34" s="21">
        <f t="shared" si="13"/>
        <v>2600</v>
      </c>
      <c r="V34" s="21">
        <f t="shared" si="13"/>
        <v>2700</v>
      </c>
      <c r="W34" s="21">
        <f t="shared" si="13"/>
        <v>2800</v>
      </c>
      <c r="X34" s="21">
        <f t="shared" si="13"/>
        <v>2900</v>
      </c>
      <c r="Y34" s="21">
        <f t="shared" si="13"/>
        <v>3000</v>
      </c>
      <c r="Z34" s="21">
        <f t="shared" si="13"/>
        <v>3100</v>
      </c>
      <c r="AA34" s="21">
        <f t="shared" si="13"/>
        <v>3200</v>
      </c>
      <c r="AB34" s="21">
        <f t="shared" si="13"/>
        <v>3300</v>
      </c>
    </row>
    <row r="35" spans="1:28" s="26" customFormat="1" x14ac:dyDescent="0.25">
      <c r="B35" s="38" t="s">
        <v>39</v>
      </c>
      <c r="C35" s="38">
        <v>2000</v>
      </c>
      <c r="D35" s="38">
        <v>3000</v>
      </c>
      <c r="E35" s="21"/>
      <c r="F35" s="40">
        <f>F6*(C2/C32)</f>
        <v>1.1363636363636365</v>
      </c>
      <c r="G35" s="38">
        <f>F35*C32</f>
        <v>2500</v>
      </c>
      <c r="H35" s="38">
        <f>H6*(C32/H6)</f>
        <v>2200</v>
      </c>
      <c r="I35" s="38"/>
      <c r="J35" s="38"/>
      <c r="O35" s="21"/>
      <c r="P35" s="21"/>
      <c r="Q35" s="24"/>
      <c r="R35" s="21"/>
      <c r="S35" s="21"/>
      <c r="T35" s="21"/>
      <c r="U35" s="21"/>
      <c r="V35" s="21"/>
      <c r="X35" s="21"/>
      <c r="Y35" s="21"/>
      <c r="Z35" s="21"/>
      <c r="AA35" s="21"/>
      <c r="AB35" s="21"/>
    </row>
    <row r="36" spans="1:28" s="26" customFormat="1" x14ac:dyDescent="0.25">
      <c r="B36" s="38" t="s">
        <v>38</v>
      </c>
      <c r="C36" s="38">
        <v>2200</v>
      </c>
      <c r="D36" s="38">
        <v>2500</v>
      </c>
      <c r="E36" s="21"/>
      <c r="F36" s="38">
        <f>G36/C32</f>
        <v>0.2</v>
      </c>
      <c r="G36" s="38">
        <f>I6*(C32/C2)</f>
        <v>440</v>
      </c>
      <c r="H36" s="38">
        <v>60</v>
      </c>
      <c r="I36" s="38"/>
      <c r="J36" s="38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1"/>
      <c r="AA36" s="21"/>
      <c r="AB36" s="21"/>
    </row>
    <row r="37" spans="1:28" s="26" customFormat="1" x14ac:dyDescent="0.25">
      <c r="B37" s="38" t="s">
        <v>56</v>
      </c>
      <c r="C37" s="38"/>
      <c r="D37" s="38"/>
      <c r="E37" s="21"/>
      <c r="F37" s="38">
        <f>J35</f>
        <v>0</v>
      </c>
      <c r="G37" s="38"/>
      <c r="H37" s="38"/>
      <c r="I37" s="38"/>
      <c r="J37" s="38"/>
      <c r="O37" s="21"/>
      <c r="P37" s="21"/>
      <c r="Q37" s="22"/>
      <c r="R37" s="22"/>
      <c r="S37" s="22"/>
      <c r="T37" s="21"/>
      <c r="U37" s="21"/>
      <c r="V37" s="21"/>
      <c r="W37" s="21"/>
      <c r="X37" s="21"/>
      <c r="Y37" s="21"/>
      <c r="Z37" s="21"/>
      <c r="AA37" s="21"/>
      <c r="AB37" s="21"/>
    </row>
    <row r="38" spans="1:28" s="26" customFormat="1" x14ac:dyDescent="0.25">
      <c r="B38" s="38" t="s">
        <v>24</v>
      </c>
      <c r="C38" s="38"/>
      <c r="D38" s="38"/>
      <c r="E38" s="21"/>
      <c r="F38" s="40">
        <f>SUM(F35:F37)</f>
        <v>1.3363636363636364</v>
      </c>
      <c r="G38" s="40">
        <f t="shared" ref="G38:H38" si="14">SUM(G35:G37)</f>
        <v>2940</v>
      </c>
      <c r="H38" s="40">
        <f t="shared" si="14"/>
        <v>2260</v>
      </c>
      <c r="I38" s="40"/>
      <c r="J38" s="40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</row>
    <row r="39" spans="1:28" s="26" customFormat="1" x14ac:dyDescent="0.25">
      <c r="B39" s="38" t="s">
        <v>59</v>
      </c>
      <c r="C39" s="38"/>
      <c r="D39" s="38"/>
      <c r="E39" s="21"/>
      <c r="F39" s="38"/>
      <c r="G39" s="38"/>
      <c r="H39" s="40">
        <f>SUM(G38:H38)</f>
        <v>5200</v>
      </c>
      <c r="I39" s="38"/>
      <c r="J39" s="38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</row>
    <row r="40" spans="1:28" s="26" customFormat="1" x14ac:dyDescent="0.25">
      <c r="B40" s="21"/>
      <c r="C40" s="21"/>
      <c r="D40" s="21"/>
      <c r="E40" s="21"/>
      <c r="F40" s="21"/>
      <c r="G40" s="21"/>
      <c r="H40" s="21"/>
      <c r="I40" s="21"/>
      <c r="J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r="41" spans="1:28" s="26" customFormat="1" x14ac:dyDescent="0.25">
      <c r="B41" s="38" t="s">
        <v>44</v>
      </c>
      <c r="C41" s="38" t="s">
        <v>43</v>
      </c>
      <c r="D41" s="38" t="s">
        <v>42</v>
      </c>
      <c r="E41" s="21"/>
      <c r="F41" s="38" t="s">
        <v>41</v>
      </c>
      <c r="G41" s="38" t="s">
        <v>55</v>
      </c>
      <c r="H41" s="38" t="s">
        <v>40</v>
      </c>
      <c r="I41" s="38" t="s">
        <v>53</v>
      </c>
      <c r="J41" s="38" t="s">
        <v>54</v>
      </c>
      <c r="L41" s="21">
        <v>1700</v>
      </c>
      <c r="M41" s="21">
        <f>L41+100</f>
        <v>1800</v>
      </c>
      <c r="N41" s="21">
        <f>M41+100</f>
        <v>1900</v>
      </c>
      <c r="O41" s="21">
        <v>2000</v>
      </c>
      <c r="P41" s="21">
        <f t="shared" ref="P41:AB41" si="15">O41+100</f>
        <v>2100</v>
      </c>
      <c r="Q41" s="21">
        <f t="shared" si="15"/>
        <v>2200</v>
      </c>
      <c r="R41" s="21">
        <f t="shared" si="15"/>
        <v>2300</v>
      </c>
      <c r="S41" s="21">
        <f t="shared" si="15"/>
        <v>2400</v>
      </c>
      <c r="T41" s="21">
        <f t="shared" si="15"/>
        <v>2500</v>
      </c>
      <c r="U41" s="21">
        <f t="shared" si="15"/>
        <v>2600</v>
      </c>
      <c r="V41" s="21">
        <f t="shared" si="15"/>
        <v>2700</v>
      </c>
      <c r="W41" s="21">
        <f t="shared" si="15"/>
        <v>2800</v>
      </c>
      <c r="X41" s="21">
        <f t="shared" si="15"/>
        <v>2900</v>
      </c>
      <c r="Y41" s="21">
        <f t="shared" si="15"/>
        <v>3000</v>
      </c>
      <c r="Z41" s="21">
        <f t="shared" si="15"/>
        <v>3100</v>
      </c>
      <c r="AA41" s="21">
        <f t="shared" si="15"/>
        <v>3200</v>
      </c>
      <c r="AB41" s="21">
        <f t="shared" si="15"/>
        <v>3300</v>
      </c>
    </row>
    <row r="42" spans="1:28" s="26" customFormat="1" x14ac:dyDescent="0.25">
      <c r="B42" s="38" t="s">
        <v>39</v>
      </c>
      <c r="C42" s="38">
        <v>1700</v>
      </c>
      <c r="D42" s="38">
        <v>2700</v>
      </c>
      <c r="E42" s="21"/>
      <c r="F42" s="44">
        <f>G42/C32</f>
        <v>1.0272727272727273</v>
      </c>
      <c r="G42" s="40">
        <f>MIN($G38:$H38)</f>
        <v>2260</v>
      </c>
      <c r="H42" s="40">
        <f>MIN($G38:$H38)</f>
        <v>2260</v>
      </c>
      <c r="I42" s="40">
        <f>H38-H42</f>
        <v>0</v>
      </c>
      <c r="J42" s="40">
        <f>G38-G42</f>
        <v>680</v>
      </c>
      <c r="O42" s="21"/>
      <c r="P42" s="21"/>
      <c r="Q42" s="24"/>
    </row>
    <row r="43" spans="1:28" s="26" customFormat="1" x14ac:dyDescent="0.25">
      <c r="B43" s="38" t="s">
        <v>38</v>
      </c>
      <c r="C43" s="38">
        <v>2500</v>
      </c>
      <c r="D43" s="38">
        <v>2800</v>
      </c>
      <c r="E43" s="21"/>
      <c r="F43" s="38"/>
      <c r="G43" s="38"/>
      <c r="H43" s="38">
        <f>I42</f>
        <v>0</v>
      </c>
      <c r="I43" s="32"/>
      <c r="J43" s="38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</row>
    <row r="44" spans="1:28" s="26" customFormat="1" x14ac:dyDescent="0.25">
      <c r="B44" s="38" t="s">
        <v>56</v>
      </c>
      <c r="C44" s="38"/>
      <c r="D44" s="38"/>
      <c r="F44" s="42">
        <f>G44/C32</f>
        <v>0.30909090909090908</v>
      </c>
      <c r="G44" s="42">
        <f>MAX(G38-G42,0)</f>
        <v>680</v>
      </c>
      <c r="H44" s="41"/>
      <c r="I44" s="41"/>
      <c r="J44" s="42"/>
      <c r="O44" s="21"/>
      <c r="P44" s="21"/>
      <c r="R44" s="43" t="s">
        <v>60</v>
      </c>
      <c r="S44" s="43"/>
      <c r="T44" s="43"/>
    </row>
    <row r="45" spans="1:28" s="26" customFormat="1" x14ac:dyDescent="0.25">
      <c r="B45" s="38" t="s">
        <v>58</v>
      </c>
      <c r="C45" s="38"/>
      <c r="D45" s="38"/>
      <c r="E45" s="21"/>
      <c r="F45" s="39">
        <f>SUM(F42:F44)</f>
        <v>1.3363636363636364</v>
      </c>
      <c r="G45" s="45">
        <f t="shared" ref="G45" si="16">SUM(G42:G44)</f>
        <v>2940</v>
      </c>
      <c r="H45" s="45">
        <f t="shared" ref="H45" si="17">SUM(H42:H44)</f>
        <v>2260</v>
      </c>
      <c r="I45" s="45">
        <f>SUM(I42:I44)</f>
        <v>0</v>
      </c>
      <c r="J45" s="45">
        <f t="shared" ref="J45" si="18">SUM(J42:J44)</f>
        <v>680</v>
      </c>
    </row>
    <row r="46" spans="1:28" s="26" customFormat="1" x14ac:dyDescent="0.25">
      <c r="B46" s="38" t="s">
        <v>59</v>
      </c>
      <c r="C46" s="38"/>
      <c r="D46" s="38"/>
      <c r="E46" s="21"/>
      <c r="F46" s="38"/>
      <c r="G46" s="38"/>
      <c r="H46" s="40">
        <f>SUM(G45:H45)</f>
        <v>5200</v>
      </c>
      <c r="I46" s="38"/>
      <c r="J46" s="38"/>
    </row>
    <row r="47" spans="1:28" s="26" customFormat="1" x14ac:dyDescent="0.25"/>
    <row r="48" spans="1:28" s="26" customFormat="1" x14ac:dyDescent="0.25">
      <c r="A48" s="29" t="s">
        <v>57</v>
      </c>
    </row>
    <row r="49" s="26" customFormat="1" x14ac:dyDescent="0.25"/>
    <row r="50" s="26" customFormat="1" x14ac:dyDescent="0.25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example1</vt:lpstr>
      <vt:lpstr>swap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Silvio Busonero</dc:creator>
  <dc:description/>
  <cp:lastModifiedBy>Silvio Busonero</cp:lastModifiedBy>
  <cp:revision>2</cp:revision>
  <dcterms:created xsi:type="dcterms:W3CDTF">2021-10-29T14:52:55Z</dcterms:created>
  <dcterms:modified xsi:type="dcterms:W3CDTF">2021-11-08T14:04:34Z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