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nca\Downloads\task-2\"/>
    </mc:Choice>
  </mc:AlternateContent>
  <xr:revisionPtr revIDLastSave="0" documentId="8_{4031F905-7C43-4BCD-911A-B9A4B1927BD0}" xr6:coauthVersionLast="45" xr6:coauthVersionMax="45" xr10:uidLastSave="{00000000-0000-0000-0000-000000000000}"/>
  <bookViews>
    <workbookView xWindow="-110" yWindow="-110" windowWidth="25820" windowHeight="15620" xr2:uid="{89F04526-A083-49F0-8337-5BE3A0EECF95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A75" i="1" a="1"/>
  <c r="B25" i="1" a="1"/>
  <c r="B49" i="1" a="1"/>
  <c r="B42" i="1" a="1"/>
  <c r="B40" i="1" a="1"/>
  <c r="C21" i="1" a="1"/>
  <c r="C53" i="1" a="1"/>
  <c r="C66" i="1" a="1"/>
  <c r="C36" i="1" a="1"/>
  <c r="C64" i="1" a="1"/>
  <c r="B20" i="1" a="1"/>
  <c r="B27" i="1" a="1"/>
  <c r="B35" i="1" a="1"/>
  <c r="B43" i="1" a="1"/>
  <c r="B51" i="1" a="1"/>
  <c r="B59" i="1" a="1"/>
  <c r="B67" i="1" a="1"/>
  <c r="B50" i="1" a="1"/>
  <c r="B24" i="1" a="1"/>
  <c r="B34" i="1" a="1"/>
  <c r="B44" i="1" a="1"/>
  <c r="B54" i="1" a="1"/>
  <c r="B64" i="1" a="1"/>
  <c r="C23" i="1" a="1"/>
  <c r="C31" i="1" a="1"/>
  <c r="C39" i="1" a="1"/>
  <c r="C47" i="1" a="1"/>
  <c r="C55" i="1" a="1"/>
  <c r="C63" i="1" a="1"/>
  <c r="C32" i="1" a="1"/>
  <c r="C70" i="1" a="1"/>
  <c r="C28" i="1" a="1"/>
  <c r="C38" i="1" a="1"/>
  <c r="C46" i="1" a="1"/>
  <c r="C54" i="1" a="1"/>
  <c r="C68" i="1" a="1"/>
  <c r="C56" i="1" a="1"/>
  <c r="C22" i="1" a="1"/>
  <c r="C30" i="1" a="1"/>
  <c r="C40" i="1" a="1"/>
  <c r="C48" i="1" a="1"/>
  <c r="C58" i="1" a="1"/>
  <c r="C20" i="1" a="1"/>
  <c r="B23" i="1" a="1"/>
  <c r="B31" i="1" a="1"/>
  <c r="B39" i="1" a="1"/>
  <c r="B47" i="1" a="1"/>
  <c r="B55" i="1" a="1"/>
  <c r="B63" i="1" a="1"/>
  <c r="B66" i="1" a="1"/>
  <c r="B30" i="1" a="1"/>
  <c r="B48" i="1" a="1"/>
  <c r="B70" i="1" a="1"/>
  <c r="C35" i="1" a="1"/>
  <c r="C51" i="1" a="1"/>
  <c r="C67" i="1" a="1"/>
  <c r="C24" i="1" a="1"/>
  <c r="C50" i="1" a="1"/>
  <c r="B33" i="1" a="1"/>
  <c r="B65" i="1" a="1"/>
  <c r="B32" i="1" a="1"/>
  <c r="B62" i="1" a="1"/>
  <c r="C37" i="1" a="1"/>
  <c r="C69" i="1" a="1"/>
  <c r="C44" i="1" a="1"/>
  <c r="B21" i="1" a="1"/>
  <c r="B29" i="1" a="1"/>
  <c r="B37" i="1" a="1"/>
  <c r="B45" i="1" a="1"/>
  <c r="B53" i="1" a="1"/>
  <c r="B61" i="1" a="1"/>
  <c r="B69" i="1" a="1"/>
  <c r="B58" i="1" a="1"/>
  <c r="B28" i="1" a="1"/>
  <c r="B36" i="1" a="1"/>
  <c r="B46" i="1" a="1"/>
  <c r="B56" i="1" a="1"/>
  <c r="B68" i="1" a="1"/>
  <c r="C25" i="1" a="1"/>
  <c r="C33" i="1" a="1"/>
  <c r="C41" i="1" a="1"/>
  <c r="C49" i="1" a="1"/>
  <c r="C57" i="1" a="1"/>
  <c r="C65" i="1" a="1"/>
  <c r="B26" i="1" a="1"/>
  <c r="B38" i="1" a="1"/>
  <c r="B60" i="1" a="1"/>
  <c r="C27" i="1" a="1"/>
  <c r="C43" i="1" a="1"/>
  <c r="C59" i="1" a="1"/>
  <c r="C62" i="1" a="1"/>
  <c r="C34" i="1" a="1"/>
  <c r="C42" i="1" a="1"/>
  <c r="C60" i="1" a="1"/>
  <c r="B41" i="1" a="1"/>
  <c r="B57" i="1" a="1"/>
  <c r="B22" i="1" a="1"/>
  <c r="B52" i="1" a="1"/>
  <c r="C29" i="1" a="1"/>
  <c r="C45" i="1" a="1"/>
  <c r="C61" i="1" a="1"/>
  <c r="C26" i="1" a="1"/>
  <c r="C52" i="1" a="1"/>
  <c r="K13" i="1" a="1"/>
  <c r="K14" i="1" a="1"/>
  <c r="K4" i="1" a="1"/>
  <c r="C52" i="1" l="1"/>
  <c r="C26" i="1"/>
  <c r="C61" i="1"/>
  <c r="C45" i="1"/>
  <c r="C29" i="1"/>
  <c r="B52" i="1"/>
  <c r="B22" i="1"/>
  <c r="B57" i="1"/>
  <c r="B41" i="1"/>
  <c r="C60" i="1"/>
  <c r="C42" i="1"/>
  <c r="C34" i="1"/>
  <c r="C62" i="1"/>
  <c r="C59" i="1"/>
  <c r="C43" i="1"/>
  <c r="C27" i="1"/>
  <c r="B60" i="1"/>
  <c r="B38" i="1"/>
  <c r="B26" i="1"/>
  <c r="C65" i="1"/>
  <c r="C57" i="1"/>
  <c r="C49" i="1"/>
  <c r="C41" i="1"/>
  <c r="C33" i="1"/>
  <c r="C25" i="1"/>
  <c r="B68" i="1"/>
  <c r="B56" i="1"/>
  <c r="B46" i="1"/>
  <c r="B36" i="1"/>
  <c r="B28" i="1"/>
  <c r="B58" i="1"/>
  <c r="B69" i="1"/>
  <c r="B61" i="1"/>
  <c r="B53" i="1"/>
  <c r="B45" i="1"/>
  <c r="B37" i="1"/>
  <c r="B29" i="1"/>
  <c r="B21" i="1"/>
  <c r="C44" i="1"/>
  <c r="C69" i="1"/>
  <c r="C37" i="1"/>
  <c r="B62" i="1"/>
  <c r="B32" i="1"/>
  <c r="B65" i="1"/>
  <c r="B33" i="1"/>
  <c r="C50" i="1"/>
  <c r="C24" i="1"/>
  <c r="C67" i="1"/>
  <c r="C51" i="1"/>
  <c r="C35" i="1"/>
  <c r="B70" i="1"/>
  <c r="B48" i="1"/>
  <c r="B30" i="1"/>
  <c r="B66" i="1"/>
  <c r="B63" i="1"/>
  <c r="B55" i="1"/>
  <c r="B47" i="1"/>
  <c r="B39" i="1"/>
  <c r="B31" i="1"/>
  <c r="B23" i="1"/>
  <c r="C20" i="1"/>
  <c r="C58" i="1"/>
  <c r="C48" i="1"/>
  <c r="C40" i="1"/>
  <c r="C30" i="1"/>
  <c r="C22" i="1"/>
  <c r="C56" i="1"/>
  <c r="C68" i="1"/>
  <c r="C54" i="1"/>
  <c r="C46" i="1"/>
  <c r="C38" i="1"/>
  <c r="C28" i="1"/>
  <c r="C70" i="1"/>
  <c r="C32" i="1"/>
  <c r="C63" i="1"/>
  <c r="C55" i="1"/>
  <c r="C47" i="1"/>
  <c r="C39" i="1"/>
  <c r="C31" i="1"/>
  <c r="C23" i="1"/>
  <c r="B64" i="1"/>
  <c r="B54" i="1"/>
  <c r="B44" i="1"/>
  <c r="B34" i="1"/>
  <c r="B24" i="1"/>
  <c r="B50" i="1"/>
  <c r="B67" i="1"/>
  <c r="B59" i="1"/>
  <c r="B51" i="1"/>
  <c r="B43" i="1"/>
  <c r="B35" i="1"/>
  <c r="B27" i="1"/>
  <c r="B20" i="1"/>
  <c r="C64" i="1"/>
  <c r="C36" i="1"/>
  <c r="C66" i="1"/>
  <c r="C53" i="1"/>
  <c r="C21" i="1"/>
  <c r="B40" i="1"/>
  <c r="B42" i="1"/>
  <c r="B49" i="1"/>
  <c r="B25" i="1"/>
  <c r="A75" i="1"/>
  <c r="K13" i="1"/>
  <c r="K14" i="1"/>
  <c r="K4" i="1"/>
  <c r="E13" i="1" a="1"/>
  <c r="B13" i="1" a="1"/>
  <c r="F13" i="1" a="1"/>
  <c r="C13" i="1" a="1"/>
  <c r="G13" i="1" a="1"/>
  <c r="D14" i="1" a="1"/>
  <c r="E14" i="1" a="1"/>
  <c r="B14" i="1" a="1"/>
  <c r="F14" i="1" a="1"/>
  <c r="D13" i="1" a="1"/>
  <c r="B17" i="1" a="1"/>
  <c r="G14" i="1" a="1"/>
  <c r="B16" i="1" a="1"/>
  <c r="C14" i="1" a="1"/>
  <c r="D14" i="1" l="1"/>
  <c r="D13" i="1"/>
  <c r="E14" i="1"/>
  <c r="E13" i="1"/>
  <c r="B17" i="1"/>
  <c r="B16" i="1"/>
  <c r="G14" i="1"/>
  <c r="G13" i="1"/>
  <c r="F14" i="1"/>
  <c r="F13" i="1"/>
  <c r="C14" i="1"/>
  <c r="C13" i="1"/>
  <c r="B14" i="1"/>
  <c r="B13" i="1"/>
  <c r="H14" i="1" a="1"/>
  <c r="I13" i="1" a="1"/>
  <c r="I14" i="1" a="1"/>
  <c r="J14" i="1" a="1"/>
  <c r="H13" i="1" a="1"/>
  <c r="J13" i="1" a="1"/>
  <c r="H13" i="1" l="1"/>
  <c r="J13" i="1"/>
  <c r="I13" i="1"/>
  <c r="H14" i="1"/>
  <c r="J14" i="1"/>
  <c r="I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<sst xmlns="http://schemas.openxmlformats.org/spreadsheetml/2006/main" count="41" uniqueCount="38">
  <si>
    <t>Скважина №4</t>
  </si>
  <si>
    <t>Pбуф</t>
  </si>
  <si>
    <t>Tбуф,С</t>
  </si>
  <si>
    <t>Плотность, кг/м3</t>
  </si>
  <si>
    <t>Вязкость, сПз</t>
  </si>
  <si>
    <t>Смесь</t>
  </si>
  <si>
    <t>Дебит ГЖС, м3/сут</t>
  </si>
  <si>
    <t>нефть</t>
  </si>
  <si>
    <t>вода</t>
  </si>
  <si>
    <t>газ</t>
  </si>
  <si>
    <t>Вязкость</t>
  </si>
  <si>
    <t>Плотность</t>
  </si>
  <si>
    <t>McCain</t>
  </si>
  <si>
    <t>Standing</t>
  </si>
  <si>
    <t>Коэф-т
сепарации</t>
  </si>
  <si>
    <t>Н сп, м</t>
  </si>
  <si>
    <t>Р буф,атм</t>
  </si>
  <si>
    <t>Р лин,атм</t>
  </si>
  <si>
    <t>Р пл,атм</t>
  </si>
  <si>
    <t>Р пл на ВДП,атм</t>
  </si>
  <si>
    <t>Н д,м</t>
  </si>
  <si>
    <t>P затр,атм</t>
  </si>
  <si>
    <t xml:space="preserve">Обьемный коэфициент нефти </t>
  </si>
  <si>
    <t>Обводненность,%</t>
  </si>
  <si>
    <t>Q жидкости,cм3/сут</t>
  </si>
  <si>
    <t>PVT</t>
  </si>
  <si>
    <t>Плотность нефти,г/см3</t>
  </si>
  <si>
    <t>Плотность воды,г/см3</t>
  </si>
  <si>
    <t>Газовый фактор,м3/м3</t>
  </si>
  <si>
    <t>P нас ,атм</t>
  </si>
  <si>
    <t>T нас,C</t>
  </si>
  <si>
    <t>Доля газа</t>
  </si>
  <si>
    <t>Q</t>
  </si>
  <si>
    <t>Pзаб,VLP</t>
  </si>
  <si>
    <t>Pзаб,IPR</t>
  </si>
  <si>
    <t>T пласт,C</t>
  </si>
  <si>
    <t>H,м</t>
  </si>
  <si>
    <t>D внутренний,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</si>
</sst>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* #,##0.00_р_._-;\-* #,##0.00_р_._-;_-* &quot;-&quot;??_р_._-;_-@_-"/>
  </numFmts>
  <fonts count="2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8"/>
      <name val="Arial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/>
    <xf numFmtId="0" fontId="3" fillId="0" borderId="0"/>
    <xf numFmtId="0" fontId="15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6" fillId="4" borderId="6" applyNumberFormat="0" applyAlignment="0" applyProtection="0"/>
    <xf numFmtId="0" fontId="7" fillId="11" borderId="7" applyNumberFormat="0" applyAlignment="0" applyProtection="0"/>
    <xf numFmtId="0" fontId="8" fillId="11" borderId="6" applyNumberFormat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11" applyNumberFormat="0" applyFill="0" applyAlignment="0" applyProtection="0"/>
    <xf numFmtId="0" fontId="13" fillId="12" borderId="12" applyNumberFormat="0" applyAlignment="0" applyProtection="0"/>
    <xf numFmtId="0" fontId="14" fillId="0" borderId="0" applyNumberFormat="0" applyFill="0" applyBorder="0" applyAlignment="0" applyProtection="0"/>
    <xf numFmtId="0" fontId="16" fillId="13" borderId="0" applyNumberFormat="0" applyBorder="0" applyAlignment="0" applyProtection="0"/>
    <xf numFmtId="0" fontId="17" fillId="2" borderId="0" applyNumberFormat="0" applyBorder="0" applyAlignment="0" applyProtection="0"/>
    <xf numFmtId="0" fontId="18" fillId="0" borderId="0" applyNumberFormat="0" applyFill="0" applyBorder="0" applyAlignment="0" applyProtection="0"/>
    <xf numFmtId="0" fontId="3" fillId="14" borderId="13" applyNumberFormat="0" applyFont="0" applyAlignment="0" applyProtection="0"/>
    <xf numFmtId="0" fontId="19" fillId="0" borderId="14" applyNumberFormat="0" applyFill="0" applyAlignment="0" applyProtection="0"/>
    <xf numFmtId="0" fontId="20" fillId="0" borderId="0" applyNumberFormat="0" applyFill="0" applyBorder="0" applyAlignment="0" applyProtection="0"/>
    <xf numFmtId="165" fontId="3" fillId="0" borderId="0" applyFont="0" applyFill="0" applyBorder="0" applyAlignment="0" applyProtection="0"/>
    <xf numFmtId="0" fontId="21" fillId="3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4" fillId="0" borderId="16" xfId="2" applyFont="1" applyFill="1" applyBorder="1" applyAlignment="1">
      <alignment horizontal="right" vertical="center"/>
    </xf>
    <xf numFmtId="1" fontId="4" fillId="0" borderId="16" xfId="2" applyNumberFormat="1" applyFont="1" applyFill="1" applyBorder="1" applyAlignment="1">
      <alignment horizontal="right" vertical="center"/>
    </xf>
    <xf numFmtId="0" fontId="4" fillId="0" borderId="16" xfId="2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/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7">
    <cellStyle name="Normal_Sheet2" xfId="2" xr:uid="{C63AF0E6-F9B1-4AB7-AEAE-7099A66E74C8}"/>
    <cellStyle name="Акцент1 2" xfId="3" xr:uid="{6FCE36E1-C1D2-40D6-A61A-4539F9755D38}"/>
    <cellStyle name="Акцент2 2" xfId="4" xr:uid="{FE4D56E9-9B0B-4CFE-9DA4-6DB511ECBC9F}"/>
    <cellStyle name="Акцент3 2" xfId="5" xr:uid="{3DE230B6-5213-4EE5-8459-9ABCB69FBBF9}"/>
    <cellStyle name="Акцент4 2" xfId="6" xr:uid="{72A30375-C72C-4FF0-B1A8-81677DC19CFD}"/>
    <cellStyle name="Акцент5 2" xfId="7" xr:uid="{E46D7F86-94DD-4A9A-B51C-9DA061D0862C}"/>
    <cellStyle name="Акцент6 2" xfId="8" xr:uid="{64F969A0-E891-4077-980D-8FE300561CEB}"/>
    <cellStyle name="Ввод  2" xfId="9" xr:uid="{EB47EBD6-DD15-4F10-9590-9A930D3C0280}"/>
    <cellStyle name="Вывод 2" xfId="10" xr:uid="{D966FF95-DE2C-4133-A2DF-8F1168ACAEA1}"/>
    <cellStyle name="Вычисление 2" xfId="11" xr:uid="{5A9AE4F7-D39E-4D7A-8869-1491639FB439}"/>
    <cellStyle name="Заголовок 1 2" xfId="12" xr:uid="{FBA0EFF0-1627-49D5-8A9E-E66EF79F86B5}"/>
    <cellStyle name="Заголовок 2 2" xfId="13" xr:uid="{AEC59D86-2AD0-4AE9-A6F4-10D65F79E453}"/>
    <cellStyle name="Заголовок 3 2" xfId="14" xr:uid="{09EAC5D4-F030-4B1E-8E64-2E9C9429E7FC}"/>
    <cellStyle name="Заголовок 4 2" xfId="15" xr:uid="{25DEAC55-3E36-4D71-9B25-08DDF6177B03}"/>
    <cellStyle name="Итог 2" xfId="16" xr:uid="{D94771F1-30BB-4CEA-80C9-5D9C1DF879CD}"/>
    <cellStyle name="Контрольная ячейка 2" xfId="17" xr:uid="{5292CC14-1E27-496C-9BB0-DFBBA67ACBEB}"/>
    <cellStyle name="Название 2" xfId="18" xr:uid="{685BE1E3-ED63-449A-AA12-A7AA44B39AAE}"/>
    <cellStyle name="Нейтральный 2" xfId="19" xr:uid="{FFCD620C-57E9-4C83-BF9B-51848DA9EF8B}"/>
    <cellStyle name="Обычный" xfId="0" builtinId="0"/>
    <cellStyle name="Обычный 2" xfId="1" xr:uid="{38C36EAB-7483-4C44-9B11-8FFACA460041}"/>
    <cellStyle name="Плохой 2" xfId="20" xr:uid="{F95039E3-EC6C-4724-A797-30FA6A5B99E8}"/>
    <cellStyle name="Пояснение 2" xfId="21" xr:uid="{84A7EB2C-D9E2-441C-922B-36333F375BD7}"/>
    <cellStyle name="Примечание 2" xfId="22" xr:uid="{9CE29FD4-E451-4CE3-A03C-D74FA2E5D860}"/>
    <cellStyle name="Связанная ячейка 2" xfId="23" xr:uid="{E4252F88-2A21-4704-8CA7-9F50ADB9C7FE}"/>
    <cellStyle name="Текст предупреждения 2" xfId="24" xr:uid="{03C1F196-5CA2-4FFE-9AFA-C3EA14029564}"/>
    <cellStyle name="Финансовый 2" xfId="25" xr:uid="{A8C3094C-0F24-4BD4-8B87-878D80621A1D}"/>
    <cellStyle name="Хороший 2" xfId="26" xr:uid="{687BE629-638E-418D-92B9-C70BBF78E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inca/Documents/fold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IPR_pwf_atma"/>
      <definedName name="MF_gas_fraction_d"/>
      <definedName name="MF_mu_mix_cP"/>
      <definedName name="MF_p_pipeline_atma"/>
      <definedName name="MF_q_mix_rc_m3day"/>
      <definedName name="MF_rho_mix_kgm3"/>
      <definedName name="PVT_bo_m3m3"/>
      <definedName name="PVT_encode_string"/>
      <definedName name="PVT_mu_gas_cP"/>
      <definedName name="PVT_mu_oil_cP"/>
      <definedName name="PVT_mu_wat_cP"/>
      <definedName name="PVT_rho_gas_kgm3"/>
      <definedName name="PVT_rho_oil_kgm3"/>
      <definedName name="PVT_rho_wat_kgm3"/>
    </definedNames>
    <sheetDataSet>
      <sheetData sheetId="0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8</v>
    <v>8</v>
    <v>22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7125-1C49-4EB4-8214-265CDDFBE5C1}">
  <dimension ref="A1:M97"/>
  <sheetViews>
    <sheetView tabSelected="1" workbookViewId="0">
      <selection activeCell="F13" sqref="F13"/>
    </sheetView>
  </sheetViews>
  <sheetFormatPr defaultRowHeight="14.5" x14ac:dyDescent="0.35"/>
  <cols>
    <col min="1" max="1" width="22.6328125" style="20" customWidth="1"/>
    <col min="2" max="2" width="18.36328125" style="20" customWidth="1"/>
    <col min="3" max="3" width="16.36328125" style="20" customWidth="1"/>
    <col min="4" max="4" width="8.7265625" style="20"/>
    <col min="8" max="8" width="22.81640625" customWidth="1"/>
    <col min="9" max="9" width="13.1796875" customWidth="1"/>
    <col min="10" max="10" width="12.6328125" customWidth="1"/>
    <col min="11" max="11" width="29.7265625" customWidth="1"/>
    <col min="12" max="12" width="19.36328125" customWidth="1"/>
    <col min="13" max="13" width="16.26953125" customWidth="1"/>
  </cols>
  <sheetData>
    <row r="1" spans="1:13" ht="21" x14ac:dyDescent="0.5">
      <c r="A1" s="25" t="s">
        <v>0</v>
      </c>
      <c r="B1" s="26"/>
      <c r="C1" s="26"/>
    </row>
    <row r="3" spans="1:13" ht="43.5" customHeight="1" x14ac:dyDescent="0.35">
      <c r="A3" s="20" t="s">
        <v>1</v>
      </c>
      <c r="B3" s="20" t="s">
        <v>2</v>
      </c>
      <c r="C3" s="1" t="s">
        <v>14</v>
      </c>
      <c r="D3" s="20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t="s">
        <v>22</v>
      </c>
      <c r="L3" t="s">
        <v>23</v>
      </c>
      <c r="M3" t="s">
        <v>24</v>
      </c>
    </row>
    <row r="4" spans="1:13" x14ac:dyDescent="0.35">
      <c r="B4" s="20">
        <v>20</v>
      </c>
      <c r="C4" s="8">
        <v>0.7</v>
      </c>
      <c r="D4" s="8">
        <v>3108.84</v>
      </c>
      <c r="E4" s="9">
        <v>35</v>
      </c>
      <c r="F4" s="9">
        <v>25.83</v>
      </c>
      <c r="G4" s="9">
        <v>356</v>
      </c>
      <c r="H4" s="2">
        <v>356</v>
      </c>
      <c r="I4" s="2">
        <v>0</v>
      </c>
      <c r="J4" s="2">
        <v>0</v>
      </c>
      <c r="K4" cm="1">
        <f t="array" ref="K4">[1]!PVT_bo_m3m3(E4,B4,,,,,,,,,,,C4)</f>
        <v>1.0286830082797462</v>
      </c>
      <c r="L4" s="11">
        <v>26</v>
      </c>
      <c r="M4" s="10">
        <f>63.1*10^6</f>
        <v>63100000</v>
      </c>
    </row>
    <row r="5" spans="1:13" x14ac:dyDescent="0.35">
      <c r="A5" s="20" t="s">
        <v>25</v>
      </c>
      <c r="E5" s="2"/>
      <c r="F5" s="2"/>
      <c r="G5" s="2"/>
      <c r="H5" s="2"/>
      <c r="I5" s="2"/>
      <c r="J5" s="2"/>
    </row>
    <row r="7" spans="1:13" x14ac:dyDescent="0.35">
      <c r="A7" s="16" t="s">
        <v>26</v>
      </c>
      <c r="B7" s="17">
        <v>0.79400000000000004</v>
      </c>
      <c r="C7" s="17"/>
      <c r="D7" s="20" t="s">
        <v>29</v>
      </c>
      <c r="E7" s="18">
        <v>213.3</v>
      </c>
      <c r="F7" s="18"/>
      <c r="G7" s="20" t="s">
        <v>36</v>
      </c>
      <c r="H7" s="20">
        <v>3536</v>
      </c>
      <c r="I7" s="20"/>
    </row>
    <row r="8" spans="1:13" x14ac:dyDescent="0.35">
      <c r="A8" s="16" t="s">
        <v>27</v>
      </c>
      <c r="B8" s="17">
        <v>1.0089999999999999</v>
      </c>
      <c r="C8" s="17"/>
      <c r="D8" s="20" t="s">
        <v>30</v>
      </c>
      <c r="E8" s="18">
        <v>110</v>
      </c>
      <c r="F8" s="18"/>
      <c r="G8" s="20" t="s">
        <v>37</v>
      </c>
      <c r="H8" s="20">
        <v>76</v>
      </c>
      <c r="I8" s="20"/>
    </row>
    <row r="9" spans="1:13" x14ac:dyDescent="0.35">
      <c r="A9" s="16" t="s">
        <v>28</v>
      </c>
      <c r="B9" s="20">
        <v>366.03399999999999</v>
      </c>
      <c r="C9" s="17"/>
      <c r="D9" s="20" t="s">
        <v>35</v>
      </c>
      <c r="E9" s="19">
        <v>110</v>
      </c>
      <c r="F9" s="19"/>
    </row>
    <row r="11" spans="1:13" x14ac:dyDescent="0.35">
      <c r="A11" s="27"/>
      <c r="B11" s="29" t="s">
        <v>3</v>
      </c>
      <c r="C11" s="30"/>
      <c r="D11" s="31"/>
      <c r="E11" s="32" t="s">
        <v>4</v>
      </c>
      <c r="F11" s="33"/>
      <c r="G11" s="34"/>
      <c r="H11" s="23" t="s">
        <v>31</v>
      </c>
      <c r="I11" s="24" t="s">
        <v>5</v>
      </c>
      <c r="J11" s="24"/>
      <c r="K11" s="23" t="s">
        <v>6</v>
      </c>
    </row>
    <row r="12" spans="1:13" x14ac:dyDescent="0.35">
      <c r="A12" s="28"/>
      <c r="B12" s="14" t="s">
        <v>7</v>
      </c>
      <c r="C12" s="15" t="s">
        <v>8</v>
      </c>
      <c r="D12" s="14" t="s">
        <v>9</v>
      </c>
      <c r="E12" s="3" t="s">
        <v>7</v>
      </c>
      <c r="F12" s="4" t="s">
        <v>8</v>
      </c>
      <c r="G12" s="3" t="s">
        <v>9</v>
      </c>
      <c r="H12" s="23"/>
      <c r="I12" s="5" t="s">
        <v>10</v>
      </c>
      <c r="J12" s="5" t="s">
        <v>11</v>
      </c>
      <c r="K12" s="23"/>
    </row>
    <row r="13" spans="1:13" x14ac:dyDescent="0.35">
      <c r="A13" s="21" t="s">
        <v>13</v>
      </c>
      <c r="B13" s="12" cm="1">
        <f t="array" ref="B13">[1]!PVT_rho_oil_kgm3(E4,B4,,,,,,,,K4,,0,C4)</f>
        <v>869.28759693757456</v>
      </c>
      <c r="C13" s="13" cm="1">
        <f t="array" ref="C13">[1]!PVT_rho_wat_kgm3(E4,B4,,,,,,,,K4,,0,C4)</f>
        <v>998.82583356855241</v>
      </c>
      <c r="D13" s="12" cm="1">
        <f t="array" ref="D13">[1]!PVT_rho_gas_kgm3(E4,B4,,B7,B8,,,,,K4,,0,C4)</f>
        <v>27.701866134622559</v>
      </c>
      <c r="E13" s="7" cm="1">
        <f t="array" ref="E13">[1]!PVT_mu_oil_cP(E4,B4,,B7,B8,,,,,K4,,0,C4)</f>
        <v>3.0518543671992555</v>
      </c>
      <c r="F13" s="7" cm="1">
        <f t="array" ref="F13">[1]!PVT_mu_wat_cP(E4,B4,,,,,,,,K4,,0,C4)</f>
        <v>0.99905847508283185</v>
      </c>
      <c r="G13" s="7" cm="1">
        <f t="array" ref="G13">[1]!PVT_mu_gas_cP(E4,B4,,,,,,,,K4,,0,C4)</f>
        <v>1.1676727225250471E-2</v>
      </c>
      <c r="H13" s="6" cm="1">
        <f t="array" ref="H13">[1]!MF_gas_fraction_d(E4,B4,L4,B16,C4)</f>
        <v>0.67164313227485406</v>
      </c>
      <c r="I13" s="7" cm="1">
        <f t="array" ref="I13">[1]!MF_mu_mix_cP(K13,L4,E4,B4,B16)</f>
        <v>0.39267985012639139</v>
      </c>
      <c r="J13" s="6" cm="1">
        <f t="array" ref="J13">[1]!MF_rho_mix_kgm3(M4,L4,E4,B4,B16)</f>
        <v>133.7984070875402</v>
      </c>
      <c r="K13" s="6" cm="1">
        <f t="array" ref="K13">[1]!MF_q_mix_rc_m3day(M4,L4,E4,B4)/10^6</f>
        <v>168.36468553458303</v>
      </c>
    </row>
    <row r="14" spans="1:13" x14ac:dyDescent="0.35">
      <c r="A14" s="21" t="s">
        <v>12</v>
      </c>
      <c r="B14" s="12" cm="1">
        <f t="array" ref="B14">[1]!PVT_rho_oil_kgm3(E4,B4,,,,,,,,K4,,1,C4)</f>
        <v>872.01691152017702</v>
      </c>
      <c r="C14" s="13" cm="1">
        <f t="array" ref="C14">[1]!PVT_rho_wat_kgm3(E4,B4,,,,,,,,K4,,1,C4)</f>
        <v>998.82583356855241</v>
      </c>
      <c r="D14" s="12" cm="1">
        <f t="array" ref="D14">[1]!PVT_rho_gas_kgm3(E4,B4,,B7,B8,,,,,K4,,1,C4)</f>
        <v>27.701866134622559</v>
      </c>
      <c r="E14" s="7" cm="1">
        <f t="array" ref="E14">[1]!PVT_mu_oil_cP(E4,B4,,B7,B8,,,,,K4,,1,C4)</f>
        <v>1.7180056121046412</v>
      </c>
      <c r="F14" s="7" cm="1">
        <f t="array" ref="F14">[1]!PVT_mu_wat_cP(E4,B4,,,,,,,,K4,,1,C4)</f>
        <v>0.99905847508283185</v>
      </c>
      <c r="G14" s="7" cm="1">
        <f t="array" ref="G14">[1]!PVT_mu_gas_cP(E4,B4,,,,,,,,K4,,1,C4)</f>
        <v>1.1676727225250471E-2</v>
      </c>
      <c r="H14" s="12" cm="1">
        <f t="array" ref="H14">[1]!MF_gas_fraction_d(E4,B4,L4,B17,C4)</f>
        <v>0.66031481745875542</v>
      </c>
      <c r="I14" s="7" cm="1">
        <f t="array" ref="I14">[1]!MF_mu_mix_cP(M4,L4,E4,B4,B17)</f>
        <v>0.20294313872089703</v>
      </c>
      <c r="J14" s="6" cm="1">
        <f t="array" ref="J14">[1]!MF_rho_mix_kgm3(M4,L4,E4,B4,B17)</f>
        <v>139.7348471402432</v>
      </c>
      <c r="K14" s="12" cm="1">
        <f t="array" ref="K14">[1]!MF_q_mix_rc_m3day(M4,L4,E4,B4)/10^6</f>
        <v>168.36468553458303</v>
      </c>
    </row>
    <row r="16" spans="1:13" x14ac:dyDescent="0.35">
      <c r="B16" s="20" t="str" cm="1">
        <f t="array" ref="B16">[1]!PVT_encode_string(,B7,B8,,B9,E7,E8,K4,,0)</f>
        <v>{"gamma_gas":0.6,"gamma_oil":0.794,"gamma_wat":1.009,"rsb_m3m3":100,"rp_m3m3":366.034,"pb_atma":213.3,"t_res_C":110,"bob_m3m3":1.02868300827975,"PVTcorr":0}</v>
      </c>
    </row>
    <row r="17" spans="1:3" x14ac:dyDescent="0.35">
      <c r="B17" s="20" t="str" cm="1">
        <f t="array" ref="B17">[1]!PVT_encode_string(,B7,B8,,B9,E7,E7,K4,,1)</f>
        <v>{"gamma_gas":0.6,"gamma_oil":0.794,"gamma_wat":1.009,"rsb_m3m3":100,"rp_m3m3":366.034,"pb_atma":213.3,"t_res_C":213.3,"bob_m3m3":1.02868300827975,"PVTcorr":1}</v>
      </c>
    </row>
    <row r="19" spans="1:3" x14ac:dyDescent="0.35">
      <c r="A19" s="20" t="s">
        <v>32</v>
      </c>
      <c r="B19" s="20" t="s">
        <v>33</v>
      </c>
      <c r="C19" s="20" t="s">
        <v>34</v>
      </c>
    </row>
    <row r="20" spans="1:3" x14ac:dyDescent="0.35">
      <c r="A20" s="20">
        <v>0</v>
      </c>
      <c r="B20" s="22" t="e" cm="1" vm="1">
        <f t="array" aca="1" ref="B20" ca="1">[1]!MF_p_pipeline_atma($E$4,$B$4,$E$8,$H$7,76,$A20,$L$4,$L$4)</f>
        <v>#VALUE!</v>
      </c>
      <c r="C20" s="20" cm="1">
        <f t="array" ref="C20">[1]!IPR_pwf_atma(0.28,$G$4,$A20,$L$4,$E$7)</f>
        <v>356</v>
      </c>
    </row>
    <row r="21" spans="1:3" x14ac:dyDescent="0.35">
      <c r="A21" s="20">
        <v>10</v>
      </c>
      <c r="B21" s="22" t="e" cm="1" vm="1">
        <f t="array" aca="1" ref="B21" ca="1">[1]!MF_p_pipeline_atma($E$4,$B$4,$E$8,$H$7,76,$A21,$L$4,$L$4)</f>
        <v>#VALUE!</v>
      </c>
      <c r="C21" s="20" cm="1">
        <f t="array" ref="C21">[1]!IPR_pwf_atma(0.28,$G$4,$A21,$L$4,$E$7)</f>
        <v>320.28571428571428</v>
      </c>
    </row>
    <row r="22" spans="1:3" x14ac:dyDescent="0.35">
      <c r="A22" s="20">
        <v>20</v>
      </c>
      <c r="B22" s="22" t="e" cm="1" vm="1">
        <f t="array" aca="1" ref="B22" ca="1">[1]!MF_p_pipeline_atma($E$4,$B$4,$E$8,$H$7,76,$A22,$L$4,$L$4)</f>
        <v>#VALUE!</v>
      </c>
      <c r="C22" s="20" cm="1">
        <f t="array" ref="C22">[1]!IPR_pwf_atma(0.28,$G$4,$A22,$L$4,$E$7)</f>
        <v>284.57142857142856</v>
      </c>
    </row>
    <row r="23" spans="1:3" x14ac:dyDescent="0.35">
      <c r="A23" s="20">
        <v>30</v>
      </c>
      <c r="B23" s="22" t="e" cm="1" vm="1">
        <f t="array" aca="1" ref="B23" ca="1">[1]!MF_p_pipeline_atma($E$4,$B$4,$E$8,$H$7,76,$A23,$L$4,$L$4)</f>
        <v>#VALUE!</v>
      </c>
      <c r="C23" s="20" cm="1">
        <f t="array" ref="C23">[1]!IPR_pwf_atma(0.28,$G$4,$A23,$L$4,$E$7)</f>
        <v>248.85714285714286</v>
      </c>
    </row>
    <row r="24" spans="1:3" x14ac:dyDescent="0.35">
      <c r="A24" s="20">
        <v>40</v>
      </c>
      <c r="B24" s="22" t="e" cm="1" vm="1">
        <f t="array" aca="1" ref="B24" ca="1">[1]!MF_p_pipeline_atma($E$4,$B$4,$E$8,$H$7,76,$A24,$L$4,$L$4)</f>
        <v>#VALUE!</v>
      </c>
      <c r="C24" s="20" cm="1">
        <f t="array" ref="C24">[1]!IPR_pwf_atma(0.28,$G$4,$A24,$L$4,$E$7)</f>
        <v>213.14281904222511</v>
      </c>
    </row>
    <row r="25" spans="1:3" x14ac:dyDescent="0.35">
      <c r="A25" s="20">
        <v>50</v>
      </c>
      <c r="B25" s="22" t="e" cm="1" vm="1">
        <f t="array" aca="1" ref="B25" ca="1">[1]!MF_p_pipeline_atma($E$4,$B$4,$E$8,$H$7,76,$A25,$L$4,$L$4)</f>
        <v>#VALUE!</v>
      </c>
      <c r="C25" s="20" cm="1">
        <f t="array" ref="C25">[1]!IPR_pwf_atma(0.28,$G$4,$A25,$L$4,$E$7)</f>
        <v>175.07748452665157</v>
      </c>
    </row>
    <row r="26" spans="1:3" x14ac:dyDescent="0.35">
      <c r="A26" s="20">
        <v>60</v>
      </c>
      <c r="B26" s="22" t="e" cm="1" vm="1">
        <f t="array" aca="1" ref="B26" ca="1">[1]!MF_p_pipeline_atma($E$4,$B$4,$E$8,$H$7,76,$A26,$L$4,$L$4)</f>
        <v>#VALUE!</v>
      </c>
      <c r="C26" s="20" cm="1">
        <f t="array" ref="C26">[1]!IPR_pwf_atma(0.28,$G$4,$A26,$L$4,$E$7)</f>
        <v>129.89259923237267</v>
      </c>
    </row>
    <row r="27" spans="1:3" x14ac:dyDescent="0.35">
      <c r="A27" s="20">
        <v>70</v>
      </c>
      <c r="B27" s="22" t="e" cm="1" vm="1">
        <f t="array" aca="1" ref="B27" ca="1">[1]!MF_p_pipeline_atma($E$4,$B$4,$E$8,$H$7,76,$A27,$L$4,$L$4)</f>
        <v>#VALUE!</v>
      </c>
      <c r="C27" s="20" cm="1">
        <f t="array" ref="C27">[1]!IPR_pwf_atma(0.28,$G$4,$A27,$L$4,$E$7)</f>
        <v>65.559468352530615</v>
      </c>
    </row>
    <row r="28" spans="1:3" x14ac:dyDescent="0.35">
      <c r="A28" s="20">
        <v>80</v>
      </c>
      <c r="B28" s="22" t="e" cm="1" vm="1">
        <f t="array" aca="1" ref="B28" ca="1">[1]!MF_p_pipeline_atma($E$4,$B$4,$E$8,$H$7,76,$A28,$L$4,$L$4)</f>
        <v>#VALUE!</v>
      </c>
      <c r="C28" s="20" cm="1">
        <f t="array" ref="C28">[1]!IPR_pwf_atma(0.28,$G$4,$A28,$L$4,$E$7)</f>
        <v>0</v>
      </c>
    </row>
    <row r="29" spans="1:3" x14ac:dyDescent="0.35">
      <c r="A29" s="20">
        <v>90</v>
      </c>
      <c r="B29" s="22" t="e" cm="1" vm="1">
        <f t="array" aca="1" ref="B29" ca="1">[1]!MF_p_pipeline_atma($E$4,$B$4,$E$8,$H$7,76,$A29,$L$4,$L$4)</f>
        <v>#VALUE!</v>
      </c>
      <c r="C29" s="20" cm="1">
        <f t="array" ref="C29">[1]!IPR_pwf_atma(0.28,$G$4,$A29,$L$4,$E$7)</f>
        <v>0</v>
      </c>
    </row>
    <row r="30" spans="1:3" x14ac:dyDescent="0.35">
      <c r="A30" s="20">
        <v>100</v>
      </c>
      <c r="B30" s="22" t="e" cm="1" vm="1">
        <f t="array" aca="1" ref="B30" ca="1">[1]!MF_p_pipeline_atma($E$4,$B$4,$E$8,$H$7,76,$A30,$L$4,$L$4)</f>
        <v>#VALUE!</v>
      </c>
      <c r="C30" s="20" cm="1">
        <f t="array" ref="C30">[1]!IPR_pwf_atma(0.28,$G$4,$A30,$L$4,$E$7)</f>
        <v>0</v>
      </c>
    </row>
    <row r="31" spans="1:3" x14ac:dyDescent="0.35">
      <c r="A31" s="20">
        <v>110</v>
      </c>
      <c r="B31" s="22" t="e" cm="1" vm="1">
        <f t="array" aca="1" ref="B31" ca="1">[1]!MF_p_pipeline_atma($E$4,$B$4,$E$8,$H$7,76,$A31,$L$4,$L$4)</f>
        <v>#VALUE!</v>
      </c>
      <c r="C31" s="20" cm="1">
        <f t="array" ref="C31">[1]!IPR_pwf_atma(0.28,$G$4,$A31,$L$4,$E$7)</f>
        <v>0</v>
      </c>
    </row>
    <row r="32" spans="1:3" x14ac:dyDescent="0.35">
      <c r="A32" s="20">
        <v>120</v>
      </c>
      <c r="B32" s="22" t="e" cm="1" vm="1">
        <f t="array" aca="1" ref="B32" ca="1">[1]!MF_p_pipeline_atma($E$4,$B$4,$E$8,$H$7,76,$A32,$L$4,$L$4)</f>
        <v>#VALUE!</v>
      </c>
      <c r="C32" s="20" cm="1">
        <f t="array" ref="C32">[1]!IPR_pwf_atma(0.28,$G$4,$A32,$L$4,$E$7)</f>
        <v>0</v>
      </c>
    </row>
    <row r="33" spans="1:3" x14ac:dyDescent="0.35">
      <c r="A33" s="20">
        <v>130</v>
      </c>
      <c r="B33" s="22" t="e" cm="1" vm="1">
        <f t="array" aca="1" ref="B33" ca="1">[1]!MF_p_pipeline_atma($E$4,$B$4,$E$8,$H$7,76,$A33,$L$4,$L$4)</f>
        <v>#VALUE!</v>
      </c>
      <c r="C33" s="20" cm="1">
        <f t="array" ref="C33">[1]!IPR_pwf_atma(0.28,$G$4,$A33,$L$4,$E$7)</f>
        <v>0</v>
      </c>
    </row>
    <row r="34" spans="1:3" x14ac:dyDescent="0.35">
      <c r="A34" s="20">
        <v>140</v>
      </c>
      <c r="B34" s="22" t="e" cm="1" vm="1">
        <f t="array" aca="1" ref="B34" ca="1">[1]!MF_p_pipeline_atma($E$4,$B$4,$E$8,$H$7,76,$A34,$L$4,$L$4)</f>
        <v>#VALUE!</v>
      </c>
      <c r="C34" s="20" cm="1">
        <f t="array" ref="C34">[1]!IPR_pwf_atma(0.28,$G$4,$A34,$L$4,$E$7)</f>
        <v>0</v>
      </c>
    </row>
    <row r="35" spans="1:3" x14ac:dyDescent="0.35">
      <c r="A35" s="20">
        <v>150</v>
      </c>
      <c r="B35" s="22" t="e" cm="1" vm="1">
        <f t="array" aca="1" ref="B35" ca="1">[1]!MF_p_pipeline_atma($E$4,$B$4,$E$8,$H$7,76,$A35,$L$4,$L$4)</f>
        <v>#VALUE!</v>
      </c>
      <c r="C35" s="20" cm="1">
        <f t="array" ref="C35">[1]!IPR_pwf_atma(0.28,$G$4,$A35,$L$4,$E$7)</f>
        <v>0</v>
      </c>
    </row>
    <row r="36" spans="1:3" x14ac:dyDescent="0.35">
      <c r="A36" s="20">
        <v>160</v>
      </c>
      <c r="B36" s="22" t="e" cm="1" vm="1">
        <f t="array" aca="1" ref="B36" ca="1">[1]!MF_p_pipeline_atma($E$4,$B$4,$E$8,$H$7,76,$A36,$L$4,$L$4)</f>
        <v>#VALUE!</v>
      </c>
      <c r="C36" s="20" cm="1">
        <f t="array" ref="C36">[1]!IPR_pwf_atma(0.28,$G$4,$A36,$L$4,$E$7)</f>
        <v>0</v>
      </c>
    </row>
    <row r="37" spans="1:3" x14ac:dyDescent="0.35">
      <c r="A37" s="20">
        <v>170</v>
      </c>
      <c r="B37" s="22" t="e" cm="1" vm="1">
        <f t="array" aca="1" ref="B37" ca="1">[1]!MF_p_pipeline_atma($E$4,$B$4,$E$8,$H$7,76,$A37,$L$4,$L$4)</f>
        <v>#VALUE!</v>
      </c>
      <c r="C37" s="20" cm="1">
        <f t="array" ref="C37">[1]!IPR_pwf_atma(0.28,$G$4,$A37,$L$4,$E$7)</f>
        <v>0</v>
      </c>
    </row>
    <row r="38" spans="1:3" x14ac:dyDescent="0.35">
      <c r="A38" s="20">
        <v>180</v>
      </c>
      <c r="B38" s="22" t="e" cm="1" vm="1">
        <f t="array" aca="1" ref="B38" ca="1">[1]!MF_p_pipeline_atma($E$4,$B$4,$E$8,$H$7,76,$A38,$L$4,$L$4)</f>
        <v>#VALUE!</v>
      </c>
      <c r="C38" s="20" cm="1">
        <f t="array" ref="C38">[1]!IPR_pwf_atma(0.28,$G$4,$A38,$L$4,$E$7)</f>
        <v>0</v>
      </c>
    </row>
    <row r="39" spans="1:3" x14ac:dyDescent="0.35">
      <c r="A39" s="20">
        <v>190</v>
      </c>
      <c r="B39" s="22" t="e" cm="1" vm="1">
        <f t="array" aca="1" ref="B39" ca="1">[1]!MF_p_pipeline_atma($E$4,$B$4,$E$8,$H$7,76,$A39,$L$4,$L$4)</f>
        <v>#VALUE!</v>
      </c>
      <c r="C39" s="20" cm="1">
        <f t="array" ref="C39">[1]!IPR_pwf_atma(0.28,$G$4,$A39,$L$4,$E$7)</f>
        <v>0</v>
      </c>
    </row>
    <row r="40" spans="1:3" x14ac:dyDescent="0.35">
      <c r="A40" s="20">
        <v>200</v>
      </c>
      <c r="B40" s="22" t="e" cm="1" vm="1">
        <f t="array" aca="1" ref="B40" ca="1">[1]!MF_p_pipeline_atma($E$4,$B$4,$E$8,$H$7,76,$A40,$L$4,$L$4)</f>
        <v>#VALUE!</v>
      </c>
      <c r="C40" s="20" cm="1">
        <f t="array" ref="C40">[1]!IPR_pwf_atma(0.28,$G$4,$A40,$L$4,$E$7)</f>
        <v>0</v>
      </c>
    </row>
    <row r="41" spans="1:3" x14ac:dyDescent="0.35">
      <c r="A41" s="20">
        <v>210</v>
      </c>
      <c r="B41" s="22" t="e" cm="1" vm="1">
        <f t="array" aca="1" ref="B41" ca="1">[1]!MF_p_pipeline_atma($E$4,$B$4,$E$8,$H$7,76,$A41,$L$4,$L$4)</f>
        <v>#VALUE!</v>
      </c>
      <c r="C41" s="20" cm="1">
        <f t="array" ref="C41">[1]!IPR_pwf_atma(0.28,$G$4,$A41,$L$4,$E$7)</f>
        <v>0</v>
      </c>
    </row>
    <row r="42" spans="1:3" x14ac:dyDescent="0.35">
      <c r="A42" s="20">
        <v>220</v>
      </c>
      <c r="B42" s="22" t="e" cm="1" vm="1">
        <f t="array" aca="1" ref="B42" ca="1">[1]!MF_p_pipeline_atma($E$4,$B$4,$E$8,$H$7,76,$A42,$L$4,$L$4)</f>
        <v>#VALUE!</v>
      </c>
      <c r="C42" s="20" cm="1">
        <f t="array" ref="C42">[1]!IPR_pwf_atma(0.28,$G$4,$A42,$L$4,$E$7)</f>
        <v>0</v>
      </c>
    </row>
    <row r="43" spans="1:3" x14ac:dyDescent="0.35">
      <c r="A43" s="20">
        <v>230</v>
      </c>
      <c r="B43" s="22" t="e" cm="1" vm="1">
        <f t="array" aca="1" ref="B43" ca="1">[1]!MF_p_pipeline_atma($E$4,$B$4,$E$8,$H$7,76,$A43,$L$4,$L$4)</f>
        <v>#VALUE!</v>
      </c>
      <c r="C43" s="20" cm="1">
        <f t="array" ref="C43">[1]!IPR_pwf_atma(0.28,$G$4,$A43,$L$4,$E$7)</f>
        <v>0</v>
      </c>
    </row>
    <row r="44" spans="1:3" x14ac:dyDescent="0.35">
      <c r="A44" s="20">
        <v>240</v>
      </c>
      <c r="B44" s="22" t="e" cm="1" vm="1">
        <f t="array" aca="1" ref="B44" ca="1">[1]!MF_p_pipeline_atma($E$4,$B$4,$E$8,$H$7,76,$A44,$L$4,$L$4)</f>
        <v>#VALUE!</v>
      </c>
      <c r="C44" s="20" cm="1">
        <f t="array" ref="C44">[1]!IPR_pwf_atma(0.28,$G$4,$A44,$L$4,$E$7)</f>
        <v>0</v>
      </c>
    </row>
    <row r="45" spans="1:3" x14ac:dyDescent="0.35">
      <c r="A45" s="20">
        <v>250</v>
      </c>
      <c r="B45" s="22" t="e" cm="1" vm="1">
        <f t="array" aca="1" ref="B45" ca="1">[1]!MF_p_pipeline_atma($E$4,$B$4,$E$8,$H$7,76,$A45,$L$4,$L$4)</f>
        <v>#VALUE!</v>
      </c>
      <c r="C45" s="20" cm="1">
        <f t="array" ref="C45">[1]!IPR_pwf_atma(0.28,$G$4,$A45,$L$4,$E$7)</f>
        <v>0</v>
      </c>
    </row>
    <row r="46" spans="1:3" x14ac:dyDescent="0.35">
      <c r="A46" s="20">
        <v>260</v>
      </c>
      <c r="B46" s="22" t="e" cm="1" vm="1">
        <f t="array" aca="1" ref="B46" ca="1">[1]!MF_p_pipeline_atma($E$4,$B$4,$E$8,$H$7,76,$A46,$L$4,$L$4)</f>
        <v>#VALUE!</v>
      </c>
      <c r="C46" s="20" cm="1">
        <f t="array" ref="C46">[1]!IPR_pwf_atma(0.28,$G$4,$A46,$L$4,$E$7)</f>
        <v>0</v>
      </c>
    </row>
    <row r="47" spans="1:3" x14ac:dyDescent="0.35">
      <c r="A47" s="20">
        <v>270</v>
      </c>
      <c r="B47" s="22" t="e" cm="1" vm="1">
        <f t="array" aca="1" ref="B47" ca="1">[1]!MF_p_pipeline_atma($E$4,$B$4,$E$8,$H$7,76,$A47,$L$4,$L$4)</f>
        <v>#VALUE!</v>
      </c>
      <c r="C47" s="20" cm="1">
        <f t="array" ref="C47">[1]!IPR_pwf_atma(0.28,$G$4,$A47,$L$4,$E$7)</f>
        <v>0</v>
      </c>
    </row>
    <row r="48" spans="1:3" x14ac:dyDescent="0.35">
      <c r="A48" s="20">
        <v>280</v>
      </c>
      <c r="B48" s="22" t="e" cm="1" vm="1">
        <f t="array" aca="1" ref="B48" ca="1">[1]!MF_p_pipeline_atma($E$4,$B$4,$E$8,$H$7,76,$A48,$L$4,$L$4)</f>
        <v>#VALUE!</v>
      </c>
      <c r="C48" s="20" cm="1">
        <f t="array" ref="C48">[1]!IPR_pwf_atma(0.28,$G$4,$A48,$L$4,$E$7)</f>
        <v>0</v>
      </c>
    </row>
    <row r="49" spans="1:3" x14ac:dyDescent="0.35">
      <c r="A49" s="20">
        <v>290</v>
      </c>
      <c r="B49" s="22" t="e" cm="1" vm="1">
        <f t="array" aca="1" ref="B49" ca="1">[1]!MF_p_pipeline_atma($E$4,$B$4,$E$8,$H$7,76,$A49,$L$4,$L$4)</f>
        <v>#VALUE!</v>
      </c>
      <c r="C49" s="20" cm="1">
        <f t="array" ref="C49">[1]!IPR_pwf_atma(0.28,$G$4,$A49,$L$4,$E$7)</f>
        <v>0</v>
      </c>
    </row>
    <row r="50" spans="1:3" x14ac:dyDescent="0.35">
      <c r="A50" s="20">
        <v>300</v>
      </c>
      <c r="B50" s="22" t="e" cm="1" vm="1">
        <f t="array" aca="1" ref="B50" ca="1">[1]!MF_p_pipeline_atma($E$4,$B$4,$E$8,$H$7,76,$A50,$L$4,$L$4)</f>
        <v>#VALUE!</v>
      </c>
      <c r="C50" s="20" cm="1">
        <f t="array" ref="C50">[1]!IPR_pwf_atma(0.28,$G$4,$A50,$L$4,$E$7)</f>
        <v>0</v>
      </c>
    </row>
    <row r="51" spans="1:3" x14ac:dyDescent="0.35">
      <c r="A51" s="20">
        <v>310</v>
      </c>
      <c r="B51" s="22" t="e" cm="1" vm="1">
        <f t="array" aca="1" ref="B51" ca="1">[1]!MF_p_pipeline_atma($E$4,$B$4,$E$8,$H$7,76,$A51,$L$4,$L$4)</f>
        <v>#VALUE!</v>
      </c>
      <c r="C51" s="20" cm="1">
        <f t="array" ref="C51">[1]!IPR_pwf_atma(0.28,$G$4,$A51,$L$4,$E$7)</f>
        <v>0</v>
      </c>
    </row>
    <row r="52" spans="1:3" x14ac:dyDescent="0.35">
      <c r="A52" s="20">
        <v>320</v>
      </c>
      <c r="B52" s="22" t="e" cm="1" vm="1">
        <f t="array" aca="1" ref="B52" ca="1">[1]!MF_p_pipeline_atma($E$4,$B$4,$E$8,$H$7,76,$A52,$L$4,$L$4)</f>
        <v>#VALUE!</v>
      </c>
      <c r="C52" s="20" cm="1">
        <f t="array" ref="C52">[1]!IPR_pwf_atma(0.28,$G$4,$A52,$L$4,$E$7)</f>
        <v>0</v>
      </c>
    </row>
    <row r="53" spans="1:3" x14ac:dyDescent="0.35">
      <c r="A53" s="20">
        <v>330</v>
      </c>
      <c r="B53" s="22" t="e" cm="1" vm="1">
        <f t="array" aca="1" ref="B53" ca="1">[1]!MF_p_pipeline_atma($E$4,$B$4,$E$8,$H$7,76,$A53,$L$4,$L$4)</f>
        <v>#VALUE!</v>
      </c>
      <c r="C53" s="20" cm="1">
        <f t="array" ref="C53">[1]!IPR_pwf_atma(0.28,$G$4,$A53,$L$4,$E$7)</f>
        <v>0</v>
      </c>
    </row>
    <row r="54" spans="1:3" x14ac:dyDescent="0.35">
      <c r="A54" s="20">
        <v>340</v>
      </c>
      <c r="B54" s="22" t="e" cm="1" vm="1">
        <f t="array" aca="1" ref="B54" ca="1">[1]!MF_p_pipeline_atma($E$4,$B$4,$E$8,$H$7,76,$A54,$L$4,$L$4)</f>
        <v>#VALUE!</v>
      </c>
      <c r="C54" s="20" cm="1">
        <f t="array" ref="C54">[1]!IPR_pwf_atma(0.28,$G$4,$A54,$L$4,$E$7)</f>
        <v>0</v>
      </c>
    </row>
    <row r="55" spans="1:3" x14ac:dyDescent="0.35">
      <c r="A55" s="20">
        <v>350</v>
      </c>
      <c r="B55" s="22" t="e" cm="1" vm="1">
        <f t="array" aca="1" ref="B55" ca="1">[1]!MF_p_pipeline_atma($E$4,$B$4,$E$8,$H$7,76,$A55,$L$4,$L$4)</f>
        <v>#VALUE!</v>
      </c>
      <c r="C55" s="20" cm="1">
        <f t="array" ref="C55">[1]!IPR_pwf_atma(0.28,$G$4,$A55,$L$4,$E$7)</f>
        <v>0</v>
      </c>
    </row>
    <row r="56" spans="1:3" x14ac:dyDescent="0.35">
      <c r="A56" s="20">
        <v>360</v>
      </c>
      <c r="B56" s="22" t="e" cm="1" vm="1">
        <f t="array" aca="1" ref="B56" ca="1">[1]!MF_p_pipeline_atma($E$4,$B$4,$E$8,$H$7,76,$A56,$L$4,$L$4)</f>
        <v>#VALUE!</v>
      </c>
      <c r="C56" s="20" cm="1">
        <f t="array" ref="C56">[1]!IPR_pwf_atma(0.28,$G$4,$A56,$L$4,$E$7)</f>
        <v>0</v>
      </c>
    </row>
    <row r="57" spans="1:3" x14ac:dyDescent="0.35">
      <c r="A57" s="20">
        <v>370</v>
      </c>
      <c r="B57" s="22" t="e" cm="1" vm="1">
        <f t="array" aca="1" ref="B57" ca="1">[1]!MF_p_pipeline_atma($E$4,$B$4,$E$8,$H$7,76,$A57,$L$4,$L$4)</f>
        <v>#VALUE!</v>
      </c>
      <c r="C57" s="20" cm="1">
        <f t="array" ref="C57">[1]!IPR_pwf_atma(0.28,$G$4,$A57,$L$4,$E$7)</f>
        <v>0</v>
      </c>
    </row>
    <row r="58" spans="1:3" x14ac:dyDescent="0.35">
      <c r="A58" s="20">
        <v>380</v>
      </c>
      <c r="B58" s="22" t="e" cm="1" vm="1">
        <f t="array" aca="1" ref="B58" ca="1">[1]!MF_p_pipeline_atma($E$4,$B$4,$E$8,$H$7,76,$A58,$L$4,$L$4)</f>
        <v>#VALUE!</v>
      </c>
      <c r="C58" s="20" cm="1">
        <f t="array" ref="C58">[1]!IPR_pwf_atma(0.28,$G$4,$A58,$L$4,$E$7)</f>
        <v>0</v>
      </c>
    </row>
    <row r="59" spans="1:3" x14ac:dyDescent="0.35">
      <c r="A59" s="20">
        <v>390</v>
      </c>
      <c r="B59" s="22" t="e" cm="1" vm="1">
        <f t="array" aca="1" ref="B59" ca="1">[1]!MF_p_pipeline_atma($E$4,$B$4,$E$8,$H$7,76,$A59,$L$4,$L$4)</f>
        <v>#VALUE!</v>
      </c>
      <c r="C59" s="20" cm="1">
        <f t="array" ref="C59">[1]!IPR_pwf_atma(0.28,$G$4,$A59,$L$4,$E$7)</f>
        <v>0</v>
      </c>
    </row>
    <row r="60" spans="1:3" x14ac:dyDescent="0.35">
      <c r="A60" s="20">
        <v>400</v>
      </c>
      <c r="B60" s="22" t="e" cm="1" vm="1">
        <f t="array" aca="1" ref="B60" ca="1">[1]!MF_p_pipeline_atma($E$4,$B$4,$E$8,$H$7,76,$A60,$L$4,$L$4)</f>
        <v>#VALUE!</v>
      </c>
      <c r="C60" s="20" cm="1">
        <f t="array" ref="C60">[1]!IPR_pwf_atma(0.28,$G$4,$A60,$L$4,$E$7)</f>
        <v>0</v>
      </c>
    </row>
    <row r="61" spans="1:3" x14ac:dyDescent="0.35">
      <c r="A61" s="20">
        <v>410</v>
      </c>
      <c r="B61" s="22" t="e" cm="1" vm="1">
        <f t="array" aca="1" ref="B61" ca="1">[1]!MF_p_pipeline_atma($E$4,$B$4,$E$8,$H$7,76,$A61,$L$4,$L$4)</f>
        <v>#VALUE!</v>
      </c>
      <c r="C61" s="20" cm="1">
        <f t="array" ref="C61">[1]!IPR_pwf_atma(0.28,$G$4,$A61,$L$4,$E$7)</f>
        <v>0</v>
      </c>
    </row>
    <row r="62" spans="1:3" x14ac:dyDescent="0.35">
      <c r="A62" s="20">
        <v>420</v>
      </c>
      <c r="B62" s="22" t="e" cm="1" vm="1">
        <f t="array" aca="1" ref="B62" ca="1">[1]!MF_p_pipeline_atma($E$4,$B$4,$E$8,$H$7,76,$A62,$L$4,$L$4)</f>
        <v>#VALUE!</v>
      </c>
      <c r="C62" s="20" cm="1">
        <f t="array" ref="C62">[1]!IPR_pwf_atma(0.28,$G$4,$A62,$L$4,$E$7)</f>
        <v>0</v>
      </c>
    </row>
    <row r="63" spans="1:3" x14ac:dyDescent="0.35">
      <c r="A63" s="20">
        <v>430</v>
      </c>
      <c r="B63" s="22" t="e" cm="1" vm="1">
        <f t="array" aca="1" ref="B63" ca="1">[1]!MF_p_pipeline_atma($E$4,$B$4,$E$8,$H$7,76,$A63,$L$4,$L$4)</f>
        <v>#VALUE!</v>
      </c>
      <c r="C63" s="20" cm="1">
        <f t="array" ref="C63">[1]!IPR_pwf_atma(0.28,$G$4,$A63,$L$4,$E$7)</f>
        <v>0</v>
      </c>
    </row>
    <row r="64" spans="1:3" x14ac:dyDescent="0.35">
      <c r="A64" s="20">
        <v>440</v>
      </c>
      <c r="B64" s="22" t="e" cm="1" vm="1">
        <f t="array" aca="1" ref="B64" ca="1">[1]!MF_p_pipeline_atma($E$4,$B$4,$E$8,$H$7,76,$A64,$L$4,$L$4)</f>
        <v>#VALUE!</v>
      </c>
      <c r="C64" s="20" cm="1">
        <f t="array" ref="C64">[1]!IPR_pwf_atma(0.28,$G$4,$A64,$L$4,$E$7)</f>
        <v>0</v>
      </c>
    </row>
    <row r="65" spans="1:9" x14ac:dyDescent="0.35">
      <c r="A65" s="20">
        <v>450</v>
      </c>
      <c r="B65" s="22" t="e" cm="1" vm="1">
        <f t="array" aca="1" ref="B65" ca="1">[1]!MF_p_pipeline_atma($E$4,$B$4,$E$8,$H$7,76,$A65,$L$4,$L$4)</f>
        <v>#VALUE!</v>
      </c>
      <c r="C65" s="20" cm="1">
        <f t="array" ref="C65">[1]!IPR_pwf_atma(0.28,$G$4,$A65,$L$4,$E$7)</f>
        <v>0</v>
      </c>
    </row>
    <row r="66" spans="1:9" x14ac:dyDescent="0.35">
      <c r="A66" s="20">
        <v>460</v>
      </c>
      <c r="B66" s="22" t="e" cm="1" vm="1">
        <f t="array" aca="1" ref="B66" ca="1">[1]!MF_p_pipeline_atma($E$4,$B$4,$E$8,$H$7,76,$A66,$L$4,$L$4)</f>
        <v>#VALUE!</v>
      </c>
      <c r="C66" s="20" cm="1">
        <f t="array" ref="C66">[1]!IPR_pwf_atma(0.28,$G$4,$A66,$L$4,$E$7)</f>
        <v>0</v>
      </c>
    </row>
    <row r="67" spans="1:9" x14ac:dyDescent="0.35">
      <c r="A67" s="20">
        <v>470</v>
      </c>
      <c r="B67" s="22" t="e" cm="1" vm="1">
        <f t="array" aca="1" ref="B67" ca="1">[1]!MF_p_pipeline_atma($E$4,$B$4,$E$8,$H$7,76,$A67,$L$4,$L$4)</f>
        <v>#VALUE!</v>
      </c>
      <c r="C67" s="20" cm="1">
        <f t="array" ref="C67">[1]!IPR_pwf_atma(0.28,$G$4,$A67,$L$4,$E$7)</f>
        <v>0</v>
      </c>
    </row>
    <row r="68" spans="1:9" x14ac:dyDescent="0.35">
      <c r="A68" s="20">
        <v>480</v>
      </c>
      <c r="B68" s="22" t="e" cm="1" vm="1">
        <f t="array" aca="1" ref="B68" ca="1">[1]!MF_p_pipeline_atma($E$4,$B$4,$E$8,$H$7,76,$A68,$L$4,$L$4)</f>
        <v>#VALUE!</v>
      </c>
      <c r="C68" s="20" cm="1">
        <f t="array" ref="C68">[1]!IPR_pwf_atma(0.28,$G$4,$A68,$L$4,$E$7)</f>
        <v>0</v>
      </c>
    </row>
    <row r="69" spans="1:9" x14ac:dyDescent="0.35">
      <c r="A69" s="20">
        <v>490</v>
      </c>
      <c r="B69" s="22" t="e" cm="1" vm="1">
        <f t="array" aca="1" ref="B69" ca="1">[1]!MF_p_pipeline_atma($E$4,$B$4,$E$8,$H$7,76,$A69,$L$4,$L$4)</f>
        <v>#VALUE!</v>
      </c>
      <c r="C69" s="20" cm="1">
        <f t="array" ref="C69">[1]!IPR_pwf_atma(0.28,$G$4,$A69,$L$4,$E$7)</f>
        <v>0</v>
      </c>
    </row>
    <row r="70" spans="1:9" x14ac:dyDescent="0.35">
      <c r="A70" s="20">
        <v>500</v>
      </c>
      <c r="B70" s="22" t="e" cm="1" vm="1">
        <f t="array" aca="1" ref="B70" ca="1">[1]!MF_p_pipeline_atma($E$4,$B$4,$E$8,$H$7,76,$A70,$L$4,$L$4)</f>
        <v>#VALUE!</v>
      </c>
      <c r="C70" s="20" cm="1">
        <f t="array" ref="C70">[1]!IPR_pwf_atma(0.28,$G$4,$A70,$L$4,$E$7)</f>
        <v>0</v>
      </c>
    </row>
    <row r="75" spans="1:9" x14ac:dyDescent="0.35">
      <c r="A75" s="20" cm="1">
        <f t="array" ref="A75:I97">[1]!MF_p_pipeline_atma(E4,B4,E8,H7,H8,M4/10^6,L4)</f>
        <v>279.89637811928253</v>
      </c>
      <c r="B75" s="20">
        <v>110</v>
      </c>
      <c r="C75" s="20">
        <v>35</v>
      </c>
      <c r="D75" s="20">
        <v>20</v>
      </c>
      <c r="E75">
        <v>279.89637811928253</v>
      </c>
      <c r="F75">
        <v>110</v>
      </c>
      <c r="G75">
        <v>1</v>
      </c>
      <c r="H75">
        <v>1</v>
      </c>
      <c r="I75">
        <v>4669.4000000000005</v>
      </c>
    </row>
    <row r="76" spans="1:9" x14ac:dyDescent="0.35">
      <c r="A76" s="20" t="str">
        <v>p_result_atma</v>
      </c>
      <c r="B76" s="20" t="str">
        <v>t_result_C</v>
      </c>
      <c r="C76" s="20" t="str">
        <v>p_1, atma</v>
      </c>
      <c r="D76" s="20" t="str">
        <v>t_1, C</v>
      </c>
      <c r="E76" t="str">
        <v>p_2, atma</v>
      </c>
      <c r="F76" t="str">
        <v>t_2, C</v>
      </c>
      <c r="G76" t="str">
        <v>c_calibr_grav</v>
      </c>
      <c r="H76" t="str">
        <v>c_calibr_fric</v>
      </c>
      <c r="I76" t="str">
        <v>q_gas_sm3day</v>
      </c>
    </row>
    <row r="77" spans="1:9" x14ac:dyDescent="0.35">
      <c r="A77" s="20" t="str">
        <v>num</v>
      </c>
      <c r="B77" s="20" t="str">
        <v>h,m</v>
      </c>
      <c r="C77" s="20" t="str">
        <v>hvert,m</v>
      </c>
      <c r="D77" s="20" t="str">
        <v>p,atma</v>
      </c>
      <c r="E77" t="str">
        <v>t,C</v>
      </c>
      <c r="F77" t="str">
        <v>Hl</v>
      </c>
      <c r="G77" t="str">
        <v>fpat</v>
      </c>
      <c r="H77" t="str">
        <v>t_amb, C</v>
      </c>
      <c r="I77" t="str">
        <v>diam, m</v>
      </c>
    </row>
    <row r="78" spans="1:9" x14ac:dyDescent="0.35">
      <c r="A78" s="20">
        <v>1</v>
      </c>
      <c r="B78" s="20">
        <v>0</v>
      </c>
      <c r="C78" s="20">
        <v>0</v>
      </c>
      <c r="D78" s="20">
        <v>35</v>
      </c>
      <c r="E78">
        <v>20</v>
      </c>
      <c r="F78">
        <v>0.46834540123439966</v>
      </c>
      <c r="G78">
        <v>3</v>
      </c>
      <c r="H78">
        <v>20</v>
      </c>
      <c r="I78">
        <v>7.5999999999999998E-2</v>
      </c>
    </row>
    <row r="79" spans="1:9" x14ac:dyDescent="0.35">
      <c r="A79" s="20">
        <v>2</v>
      </c>
      <c r="B79" s="20">
        <v>186.10526315789474</v>
      </c>
      <c r="C79" s="20">
        <v>186.10526315789474</v>
      </c>
      <c r="D79" s="20">
        <v>43.207307087248338</v>
      </c>
      <c r="E79">
        <v>24.736842105263158</v>
      </c>
      <c r="F79">
        <v>0.53162784299784882</v>
      </c>
      <c r="G79">
        <v>3</v>
      </c>
      <c r="H79">
        <v>24.736842105263158</v>
      </c>
      <c r="I79">
        <v>7.5999999999999998E-2</v>
      </c>
    </row>
    <row r="80" spans="1:9" x14ac:dyDescent="0.35">
      <c r="A80" s="20">
        <v>3</v>
      </c>
      <c r="B80" s="20">
        <v>372.21052631578948</v>
      </c>
      <c r="C80" s="20">
        <v>372.21052631578948</v>
      </c>
      <c r="D80" s="20">
        <v>52.38912884648208</v>
      </c>
      <c r="E80">
        <v>29.473684210526315</v>
      </c>
      <c r="F80">
        <v>0.59574156916201626</v>
      </c>
      <c r="G80">
        <v>3</v>
      </c>
      <c r="H80">
        <v>29.473684210526315</v>
      </c>
      <c r="I80">
        <v>7.5999999999999998E-2</v>
      </c>
    </row>
    <row r="81" spans="1:9" x14ac:dyDescent="0.35">
      <c r="A81" s="20">
        <v>4</v>
      </c>
      <c r="B81" s="20">
        <v>558.31578947368416</v>
      </c>
      <c r="C81" s="20">
        <v>558.31578947368416</v>
      </c>
      <c r="D81" s="20">
        <v>62.512505490983649</v>
      </c>
      <c r="E81">
        <v>34.210526315789473</v>
      </c>
      <c r="F81">
        <v>0.65882911875613182</v>
      </c>
      <c r="G81">
        <v>3</v>
      </c>
      <c r="H81">
        <v>34.210526315789473</v>
      </c>
      <c r="I81">
        <v>7.5999999999999998E-2</v>
      </c>
    </row>
    <row r="82" spans="1:9" x14ac:dyDescent="0.35">
      <c r="A82" s="20">
        <v>5</v>
      </c>
      <c r="B82" s="20">
        <v>744.42105263157896</v>
      </c>
      <c r="C82" s="20">
        <v>744.42105263157896</v>
      </c>
      <c r="D82" s="20">
        <v>73.514127188569759</v>
      </c>
      <c r="E82">
        <v>38.94736842105263</v>
      </c>
      <c r="F82">
        <v>0.71923932320563511</v>
      </c>
      <c r="G82">
        <v>3</v>
      </c>
      <c r="H82">
        <v>38.94736842105263</v>
      </c>
      <c r="I82">
        <v>7.5999999999999998E-2</v>
      </c>
    </row>
    <row r="83" spans="1:9" x14ac:dyDescent="0.35">
      <c r="A83" s="20">
        <v>6</v>
      </c>
      <c r="B83" s="20">
        <v>930.52631578947376</v>
      </c>
      <c r="C83" s="20">
        <v>930.52631578947376</v>
      </c>
      <c r="D83" s="20">
        <v>85.339883870873635</v>
      </c>
      <c r="E83">
        <v>43.684210526315788</v>
      </c>
      <c r="F83">
        <v>0.7812587421143975</v>
      </c>
      <c r="G83">
        <v>3</v>
      </c>
      <c r="H83">
        <v>43.684210526315788</v>
      </c>
      <c r="I83">
        <v>7.5999999999999998E-2</v>
      </c>
    </row>
    <row r="84" spans="1:9" x14ac:dyDescent="0.35">
      <c r="A84" s="20">
        <v>7</v>
      </c>
      <c r="B84" s="20">
        <v>1116.6315789473683</v>
      </c>
      <c r="C84" s="20">
        <v>1116.6315789473683</v>
      </c>
      <c r="D84" s="20">
        <v>97.968642434458872</v>
      </c>
      <c r="E84">
        <v>48.421052631578945</v>
      </c>
      <c r="F84">
        <v>0.8412316565693797</v>
      </c>
      <c r="G84">
        <v>3</v>
      </c>
      <c r="H84">
        <v>48.421052631578945</v>
      </c>
      <c r="I84">
        <v>7.5999999999999998E-2</v>
      </c>
    </row>
    <row r="85" spans="1:9" x14ac:dyDescent="0.35">
      <c r="A85" s="20">
        <v>8</v>
      </c>
      <c r="B85" s="20">
        <v>1302.7368421052631</v>
      </c>
      <c r="C85" s="20">
        <v>1302.7368421052631</v>
      </c>
      <c r="D85" s="20">
        <v>111.29853209624743</v>
      </c>
      <c r="E85">
        <v>53.157894736842103</v>
      </c>
      <c r="F85">
        <v>0.89546238196562888</v>
      </c>
      <c r="G85">
        <v>3</v>
      </c>
      <c r="H85">
        <v>53.157894736842103</v>
      </c>
      <c r="I85">
        <v>7.5999999999999998E-2</v>
      </c>
    </row>
    <row r="86" spans="1:9" x14ac:dyDescent="0.35">
      <c r="A86" s="20">
        <v>9</v>
      </c>
      <c r="B86" s="20">
        <v>1488.8421052631579</v>
      </c>
      <c r="C86" s="20">
        <v>1488.8421052631579</v>
      </c>
      <c r="D86" s="20">
        <v>125.11184259564762</v>
      </c>
      <c r="E86">
        <v>57.89473684210526</v>
      </c>
      <c r="F86">
        <v>0.9223212927981127</v>
      </c>
      <c r="G86">
        <v>3</v>
      </c>
      <c r="H86">
        <v>57.89473684210526</v>
      </c>
      <c r="I86">
        <v>7.5999999999999998E-2</v>
      </c>
    </row>
    <row r="87" spans="1:9" x14ac:dyDescent="0.35">
      <c r="A87" s="20">
        <v>10</v>
      </c>
      <c r="B87" s="20">
        <v>1674.9473684210527</v>
      </c>
      <c r="C87" s="20">
        <v>1674.9473684210527</v>
      </c>
      <c r="D87" s="20">
        <v>139.06297659003846</v>
      </c>
      <c r="E87">
        <v>62.631578947368418</v>
      </c>
      <c r="F87">
        <v>0.93962978042670831</v>
      </c>
      <c r="G87">
        <v>3</v>
      </c>
      <c r="H87">
        <v>62.631578947368418</v>
      </c>
      <c r="I87">
        <v>7.5999999999999998E-2</v>
      </c>
    </row>
    <row r="88" spans="1:9" x14ac:dyDescent="0.35">
      <c r="A88" s="20">
        <v>11</v>
      </c>
      <c r="B88" s="20">
        <v>1861.0526315789475</v>
      </c>
      <c r="C88" s="20">
        <v>1861.0526315789475</v>
      </c>
      <c r="D88" s="20">
        <v>153.09957227772955</v>
      </c>
      <c r="E88">
        <v>67.368421052631575</v>
      </c>
      <c r="F88">
        <v>0.95479337739463188</v>
      </c>
      <c r="G88">
        <v>3</v>
      </c>
      <c r="H88">
        <v>67.368421052631575</v>
      </c>
      <c r="I88">
        <v>7.5999999999999998E-2</v>
      </c>
    </row>
    <row r="89" spans="1:9" x14ac:dyDescent="0.35">
      <c r="A89" s="20">
        <v>12</v>
      </c>
      <c r="B89" s="20">
        <v>2047.1578947368421</v>
      </c>
      <c r="C89" s="20">
        <v>2047.1578947368421</v>
      </c>
      <c r="D89" s="20">
        <v>167.19202914450736</v>
      </c>
      <c r="E89">
        <v>72.10526315789474</v>
      </c>
      <c r="F89">
        <v>0.96831972670376854</v>
      </c>
      <c r="G89">
        <v>3</v>
      </c>
      <c r="H89">
        <v>72.10526315789474</v>
      </c>
      <c r="I89">
        <v>7.5999999999999998E-2</v>
      </c>
    </row>
    <row r="90" spans="1:9" x14ac:dyDescent="0.35">
      <c r="A90" s="20">
        <v>13</v>
      </c>
      <c r="B90" s="20">
        <v>2233.2631578947367</v>
      </c>
      <c r="C90" s="20">
        <v>2233.2631578947367</v>
      </c>
      <c r="D90" s="20">
        <v>181.31844815774281</v>
      </c>
      <c r="E90">
        <v>76.84210526315789</v>
      </c>
      <c r="F90">
        <v>0.98057609885381203</v>
      </c>
      <c r="G90">
        <v>3</v>
      </c>
      <c r="H90">
        <v>76.84210526315789</v>
      </c>
      <c r="I90">
        <v>7.5999999999999998E-2</v>
      </c>
    </row>
    <row r="91" spans="1:9" x14ac:dyDescent="0.35">
      <c r="A91" s="20">
        <v>14</v>
      </c>
      <c r="B91" s="20">
        <v>2419.3684210526317</v>
      </c>
      <c r="C91" s="20">
        <v>2419.3684210526317</v>
      </c>
      <c r="D91" s="20">
        <v>195.46252734182073</v>
      </c>
      <c r="E91">
        <v>81.578947368421055</v>
      </c>
      <c r="F91">
        <v>0.99182819630609531</v>
      </c>
      <c r="G91">
        <v>3</v>
      </c>
      <c r="H91">
        <v>81.578947368421055</v>
      </c>
      <c r="I91">
        <v>7.5999999999999998E-2</v>
      </c>
    </row>
    <row r="92" spans="1:9" x14ac:dyDescent="0.35">
      <c r="A92" s="20">
        <v>15</v>
      </c>
      <c r="B92" s="20">
        <v>2605.4736842105262</v>
      </c>
      <c r="C92" s="20">
        <v>2605.4736842105262</v>
      </c>
      <c r="D92" s="20">
        <v>209.61176121740502</v>
      </c>
      <c r="E92">
        <v>86.315789473684205</v>
      </c>
      <c r="F92">
        <v>1</v>
      </c>
      <c r="G92">
        <v>3</v>
      </c>
      <c r="H92">
        <v>86.315789473684205</v>
      </c>
      <c r="I92">
        <v>7.5999999999999998E-2</v>
      </c>
    </row>
    <row r="93" spans="1:9" x14ac:dyDescent="0.35">
      <c r="A93" s="20">
        <v>16</v>
      </c>
      <c r="B93" s="20">
        <v>2791.5789473684213</v>
      </c>
      <c r="C93" s="20">
        <v>2791.5789473684213</v>
      </c>
      <c r="D93" s="20">
        <v>223.73932012745394</v>
      </c>
      <c r="E93">
        <v>91.05263157894737</v>
      </c>
      <c r="F93">
        <v>1</v>
      </c>
      <c r="G93">
        <v>3</v>
      </c>
      <c r="H93">
        <v>91.05263157894737</v>
      </c>
      <c r="I93">
        <v>7.5999999999999998E-2</v>
      </c>
    </row>
    <row r="94" spans="1:9" x14ac:dyDescent="0.35">
      <c r="A94" s="20">
        <v>17</v>
      </c>
      <c r="B94" s="20">
        <v>2977.6842105263158</v>
      </c>
      <c r="C94" s="20">
        <v>2977.6842105263158</v>
      </c>
      <c r="D94" s="20">
        <v>237.8321761604258</v>
      </c>
      <c r="E94">
        <v>95.78947368421052</v>
      </c>
      <c r="F94">
        <v>1</v>
      </c>
      <c r="G94">
        <v>3</v>
      </c>
      <c r="H94">
        <v>95.78947368421052</v>
      </c>
      <c r="I94">
        <v>7.5999999999999998E-2</v>
      </c>
    </row>
    <row r="95" spans="1:9" x14ac:dyDescent="0.35">
      <c r="A95" s="20">
        <v>18</v>
      </c>
      <c r="B95" s="20">
        <v>3163.7894736842104</v>
      </c>
      <c r="C95" s="20">
        <v>3163.7894736842104</v>
      </c>
      <c r="D95" s="20">
        <v>251.88970828140475</v>
      </c>
      <c r="E95">
        <v>100.52631578947368</v>
      </c>
      <c r="F95">
        <v>1</v>
      </c>
      <c r="G95">
        <v>3</v>
      </c>
      <c r="H95">
        <v>100.52631578947368</v>
      </c>
      <c r="I95">
        <v>7.5999999999999998E-2</v>
      </c>
    </row>
    <row r="96" spans="1:9" x14ac:dyDescent="0.35">
      <c r="A96" s="20">
        <v>19</v>
      </c>
      <c r="B96" s="20">
        <v>3349.8947368421054</v>
      </c>
      <c r="C96" s="20">
        <v>3349.8947368421054</v>
      </c>
      <c r="D96" s="20">
        <v>265.91095784497304</v>
      </c>
      <c r="E96">
        <v>105.26315789473685</v>
      </c>
      <c r="F96">
        <v>1</v>
      </c>
      <c r="G96">
        <v>3</v>
      </c>
      <c r="H96">
        <v>105.26315789473685</v>
      </c>
      <c r="I96">
        <v>7.5999999999999998E-2</v>
      </c>
    </row>
    <row r="97" spans="1:9" x14ac:dyDescent="0.35">
      <c r="A97" s="20">
        <v>20</v>
      </c>
      <c r="B97" s="20">
        <v>3536</v>
      </c>
      <c r="C97" s="20">
        <v>3536</v>
      </c>
      <c r="D97" s="20">
        <v>279.89637811928253</v>
      </c>
      <c r="E97">
        <v>110</v>
      </c>
      <c r="F97">
        <v>1</v>
      </c>
      <c r="G97">
        <v>3</v>
      </c>
      <c r="H97">
        <v>110</v>
      </c>
      <c r="I97">
        <v>7.5999999999999998E-2</v>
      </c>
    </row>
  </sheetData>
  <mergeCells count="7">
    <mergeCell ref="K11:K12"/>
    <mergeCell ref="I11:J11"/>
    <mergeCell ref="A1:C1"/>
    <mergeCell ref="A11:A12"/>
    <mergeCell ref="B11:D11"/>
    <mergeCell ref="E11:G11"/>
    <mergeCell ref="H11:H1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1C1949B38061D4A844098DE100D0CD8" ma:contentTypeVersion="2" ma:contentTypeDescription="Создание документа." ma:contentTypeScope="" ma:versionID="a28b9590c0f7d729542abfa96b4b7146">
  <xsd:schema xmlns:xsd="http://www.w3.org/2001/XMLSchema" xmlns:xs="http://www.w3.org/2001/XMLSchema" xmlns:p="http://schemas.microsoft.com/office/2006/metadata/properties" xmlns:ns3="63f26b2c-4c80-4acb-afc2-64ddfcdca603" targetNamespace="http://schemas.microsoft.com/office/2006/metadata/properties" ma:root="true" ma:fieldsID="5aee8417cb8be83fa4a25709e75a2ab3" ns3:_="">
    <xsd:import namespace="63f26b2c-4c80-4acb-afc2-64ddfcdca6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26b2c-4c80-4acb-afc2-64ddfcdca6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9871E8C-B45F-4632-8CA8-E5B191CA0EFC}">
  <ds:schemaRefs>
    <ds:schemaRef ds:uri="http://purl.org/dc/elements/1.1/"/>
    <ds:schemaRef ds:uri="http://purl.org/dc/dcmitype/"/>
    <ds:schemaRef ds:uri="http://www.w3.org/XML/1998/namespace"/>
    <ds:schemaRef ds:uri="63f26b2c-4c80-4acb-afc2-64ddfcdca603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EF017A2-81C9-4A50-B2E9-61DB43DA77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12C909-BDB8-49AD-89AF-CEFFA4541F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f26b2c-4c80-4acb-afc2-64ddfcdca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9F47C11-3D38-46E4-B67C-ACB39F3E7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Sabinca</dc:creator>
  <cp:lastModifiedBy>Исаева Сабина Магомедовна</cp:lastModifiedBy>
  <dcterms:created xsi:type="dcterms:W3CDTF">2021-02-23T15:06:29Z</dcterms:created>
  <dcterms:modified xsi:type="dcterms:W3CDTF">2021-02-23T21:05:58Z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0x01010081C1949B38061D4A844098DE100D0CD8</vt:lpwstr>
  </property>
</Properties>
</file>