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EB19D0AE-3FF2-4634-9D94-E12E568BC19F}" xr6:coauthVersionLast="47" xr6:coauthVersionMax="47" xr10:uidLastSave="{00000000-0000-0000-0000-000000000000}"/>
  <bookViews>
    <workbookView xWindow="-120" yWindow="-120" windowWidth="29040" windowHeight="15720" xr2:uid="{93B9BABA-C468-4873-970E-7D7E9A90394F}"/>
  </bookViews>
  <sheets>
    <sheet name="ATS_estimates" sheetId="2" r:id="rId1"/>
    <sheet name="smolt_production" sheetId="1" r:id="rId2"/>
  </sheets>
  <definedNames>
    <definedName name="_xlnm._FilterDatabase" localSheetId="0" hidden="1">ATS_estimates!$A$1:$I$96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7" i="2" l="1"/>
  <c r="G266" i="2"/>
  <c r="B266" i="2"/>
  <c r="D266" i="2" s="1"/>
  <c r="B267" i="2"/>
  <c r="D267" i="2" s="1"/>
  <c r="I264" i="2"/>
  <c r="G264" i="2"/>
  <c r="B264" i="2"/>
  <c r="D264" i="2" s="1"/>
  <c r="B265" i="2"/>
  <c r="B268" i="2"/>
  <c r="B269" i="2"/>
  <c r="B270" i="2"/>
  <c r="B272" i="2"/>
  <c r="B273" i="2"/>
  <c r="B274" i="2"/>
  <c r="B275" i="2"/>
  <c r="B276" i="2"/>
  <c r="B277" i="2"/>
  <c r="D277" i="2" s="1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D293" i="2" s="1"/>
  <c r="B294" i="2"/>
  <c r="B295" i="2"/>
  <c r="B296" i="2"/>
  <c r="B297" i="2"/>
  <c r="B298" i="2"/>
  <c r="B299" i="2"/>
  <c r="D299" i="2" s="1"/>
  <c r="B300" i="2"/>
  <c r="B301" i="2"/>
  <c r="B302" i="2"/>
  <c r="B303" i="2"/>
  <c r="B304" i="2"/>
  <c r="B305" i="2"/>
  <c r="B306" i="2"/>
  <c r="B307" i="2"/>
  <c r="I263" i="2"/>
  <c r="G263" i="2"/>
  <c r="B263" i="2"/>
  <c r="D263" i="2" s="1"/>
  <c r="G293" i="2"/>
  <c r="G287" i="2"/>
  <c r="I277" i="2"/>
  <c r="G277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D254" i="2" s="1"/>
  <c r="B255" i="2"/>
  <c r="B256" i="2"/>
  <c r="B257" i="2"/>
  <c r="B258" i="2"/>
  <c r="B259" i="2"/>
  <c r="B260" i="2"/>
  <c r="B261" i="2"/>
  <c r="B262" i="2"/>
  <c r="G276" i="2"/>
  <c r="G272" i="2"/>
  <c r="I270" i="2"/>
  <c r="G270" i="2"/>
  <c r="G269" i="2"/>
  <c r="G268" i="2"/>
  <c r="I261" i="2"/>
  <c r="I262" i="2"/>
  <c r="G265" i="2"/>
  <c r="G262" i="2"/>
  <c r="G261" i="2"/>
  <c r="I258" i="2"/>
  <c r="G258" i="2"/>
  <c r="G254" i="2"/>
  <c r="B102" i="2"/>
  <c r="E102" i="2" s="1"/>
  <c r="B65" i="2"/>
  <c r="B66" i="2"/>
  <c r="D66" i="2" s="1"/>
  <c r="B67" i="2"/>
  <c r="D67" i="2" s="1"/>
  <c r="I67" i="2"/>
  <c r="G67" i="2"/>
  <c r="G66" i="2"/>
  <c r="I62" i="2"/>
  <c r="I61" i="2"/>
  <c r="G62" i="2"/>
  <c r="G61" i="2"/>
  <c r="B61" i="2"/>
  <c r="D61" i="2" s="1"/>
  <c r="B62" i="2"/>
  <c r="E62" i="2" s="1"/>
  <c r="G64" i="2"/>
  <c r="B64" i="2"/>
  <c r="D64" i="2" s="1"/>
  <c r="G78" i="2"/>
  <c r="D78" i="2"/>
  <c r="E78" i="2"/>
  <c r="I39" i="2"/>
  <c r="G39" i="2"/>
  <c r="G15" i="2"/>
  <c r="G12" i="2"/>
  <c r="I10" i="2"/>
  <c r="G10" i="2"/>
  <c r="E267" i="2" l="1"/>
  <c r="E266" i="2"/>
  <c r="E264" i="2"/>
  <c r="E263" i="2"/>
  <c r="E254" i="2"/>
  <c r="E293" i="2"/>
  <c r="E299" i="2"/>
  <c r="E277" i="2"/>
  <c r="D102" i="2"/>
  <c r="D62" i="2"/>
  <c r="E67" i="2"/>
  <c r="E66" i="2"/>
  <c r="E61" i="2"/>
  <c r="E64" i="2"/>
  <c r="E63" i="2" l="1"/>
  <c r="E65" i="2"/>
  <c r="E68" i="2"/>
  <c r="E69" i="2"/>
  <c r="E70" i="2"/>
  <c r="E71" i="2"/>
  <c r="E72" i="2"/>
  <c r="E73" i="2"/>
  <c r="E74" i="2"/>
  <c r="E75" i="2"/>
  <c r="E76" i="2"/>
  <c r="E77" i="2"/>
  <c r="E81" i="2"/>
  <c r="E107" i="2"/>
  <c r="E108" i="2"/>
  <c r="E169" i="2"/>
  <c r="E170" i="2"/>
  <c r="E171" i="2"/>
  <c r="E172" i="2"/>
  <c r="E173" i="2"/>
  <c r="E174" i="2"/>
  <c r="E175" i="2"/>
  <c r="E176" i="2"/>
  <c r="E177" i="2"/>
  <c r="E178" i="2"/>
  <c r="E179" i="2"/>
  <c r="E190" i="2"/>
  <c r="E191" i="2"/>
  <c r="E192" i="2"/>
  <c r="E193" i="2"/>
  <c r="E194" i="2"/>
  <c r="E195" i="2"/>
  <c r="E261" i="2"/>
  <c r="E262" i="2"/>
  <c r="E265" i="2"/>
  <c r="E268" i="2"/>
  <c r="E269" i="2"/>
  <c r="E270" i="2"/>
  <c r="E272" i="2"/>
  <c r="E273" i="2"/>
  <c r="E274" i="2"/>
  <c r="E275" i="2"/>
  <c r="E276" i="2"/>
  <c r="E278" i="2"/>
  <c r="E279" i="2"/>
  <c r="E281" i="2"/>
  <c r="E284" i="2"/>
  <c r="E288" i="2"/>
  <c r="E289" i="2"/>
  <c r="E300" i="2"/>
  <c r="E301" i="2"/>
  <c r="E302" i="2"/>
  <c r="E303" i="2"/>
  <c r="E304" i="2"/>
  <c r="E305" i="2"/>
  <c r="E306" i="2"/>
  <c r="E307" i="2"/>
  <c r="D63" i="2"/>
  <c r="D65" i="2"/>
  <c r="D68" i="2"/>
  <c r="D69" i="2"/>
  <c r="D70" i="2"/>
  <c r="D71" i="2"/>
  <c r="D72" i="2"/>
  <c r="D73" i="2"/>
  <c r="D74" i="2"/>
  <c r="D75" i="2"/>
  <c r="D76" i="2"/>
  <c r="D77" i="2"/>
  <c r="D81" i="2"/>
  <c r="D107" i="2"/>
  <c r="D108" i="2"/>
  <c r="D169" i="2"/>
  <c r="D170" i="2"/>
  <c r="D171" i="2"/>
  <c r="D172" i="2"/>
  <c r="D173" i="2"/>
  <c r="D174" i="2"/>
  <c r="D175" i="2"/>
  <c r="D176" i="2"/>
  <c r="D177" i="2"/>
  <c r="D178" i="2"/>
  <c r="D179" i="2"/>
  <c r="D190" i="2"/>
  <c r="D191" i="2"/>
  <c r="D192" i="2"/>
  <c r="D193" i="2"/>
  <c r="D194" i="2"/>
  <c r="D195" i="2"/>
  <c r="D261" i="2"/>
  <c r="D262" i="2"/>
  <c r="D265" i="2"/>
  <c r="D268" i="2"/>
  <c r="D269" i="2"/>
  <c r="D270" i="2"/>
  <c r="D272" i="2"/>
  <c r="D273" i="2"/>
  <c r="D274" i="2"/>
  <c r="D275" i="2"/>
  <c r="D276" i="2"/>
  <c r="D278" i="2"/>
  <c r="D279" i="2"/>
  <c r="D281" i="2"/>
  <c r="D284" i="2"/>
  <c r="D288" i="2"/>
  <c r="D289" i="2"/>
  <c r="D300" i="2"/>
  <c r="D301" i="2"/>
  <c r="D302" i="2"/>
  <c r="D303" i="2"/>
  <c r="D304" i="2"/>
  <c r="D305" i="2"/>
  <c r="D306" i="2"/>
  <c r="D307" i="2"/>
  <c r="B198" i="2"/>
  <c r="D198" i="2" s="1"/>
  <c r="I198" i="2"/>
  <c r="G198" i="2"/>
  <c r="I196" i="2"/>
  <c r="G196" i="2"/>
  <c r="B196" i="2"/>
  <c r="D196" i="2" s="1"/>
  <c r="G171" i="2"/>
  <c r="I168" i="2"/>
  <c r="G168" i="2"/>
  <c r="I158" i="2"/>
  <c r="G158" i="2"/>
  <c r="I154" i="2"/>
  <c r="G154" i="2"/>
  <c r="I149" i="2"/>
  <c r="G149" i="2"/>
  <c r="I146" i="2"/>
  <c r="G146" i="2"/>
  <c r="I143" i="2"/>
  <c r="G143" i="2"/>
  <c r="I141" i="2"/>
  <c r="G141" i="2"/>
  <c r="I138" i="2"/>
  <c r="G138" i="2"/>
  <c r="I135" i="2"/>
  <c r="G135" i="2"/>
  <c r="I133" i="2"/>
  <c r="G133" i="2"/>
  <c r="I128" i="2"/>
  <c r="G128" i="2"/>
  <c r="I121" i="2"/>
  <c r="G121" i="2"/>
  <c r="I114" i="2"/>
  <c r="G114" i="2"/>
  <c r="E198" i="2" l="1"/>
  <c r="E196" i="2"/>
  <c r="B112" i="2" l="1"/>
  <c r="E112" i="2" l="1"/>
  <c r="D112" i="2"/>
  <c r="G283" i="2" l="1"/>
  <c r="G305" i="2"/>
  <c r="D287" i="2" l="1"/>
  <c r="E287" i="2"/>
  <c r="I108" i="2"/>
  <c r="G108" i="2"/>
  <c r="I107" i="2"/>
  <c r="G107" i="2"/>
  <c r="G307" i="2"/>
  <c r="I306" i="2"/>
  <c r="G306" i="2"/>
  <c r="G303" i="2"/>
  <c r="G302" i="2"/>
  <c r="G301" i="2"/>
  <c r="G104" i="2"/>
  <c r="G106" i="2"/>
  <c r="G105" i="2"/>
  <c r="G103" i="2"/>
  <c r="G101" i="2"/>
  <c r="G304" i="2"/>
  <c r="G100" i="2"/>
  <c r="B98" i="2"/>
  <c r="B99" i="2"/>
  <c r="B100" i="2"/>
  <c r="B101" i="2"/>
  <c r="B103" i="2"/>
  <c r="B104" i="2"/>
  <c r="B105" i="2"/>
  <c r="B106" i="2"/>
  <c r="B97" i="2"/>
  <c r="D103" i="2" l="1"/>
  <c r="E103" i="2"/>
  <c r="D101" i="2"/>
  <c r="E101" i="2"/>
  <c r="D99" i="2"/>
  <c r="E99" i="2"/>
  <c r="D106" i="2"/>
  <c r="E106" i="2"/>
  <c r="D100" i="2"/>
  <c r="E100" i="2"/>
  <c r="E98" i="2"/>
  <c r="D98" i="2"/>
  <c r="D105" i="2"/>
  <c r="E105" i="2"/>
  <c r="D97" i="2"/>
  <c r="E97" i="2"/>
  <c r="E104" i="2"/>
  <c r="D104" i="2"/>
  <c r="G81" i="2"/>
  <c r="G279" i="2"/>
  <c r="G278" i="2"/>
  <c r="G284" i="2"/>
  <c r="G282" i="2"/>
  <c r="G281" i="2"/>
  <c r="G77" i="2"/>
  <c r="I76" i="2"/>
  <c r="G76" i="2"/>
  <c r="G74" i="2"/>
  <c r="I73" i="2"/>
  <c r="G73" i="2"/>
  <c r="I72" i="2"/>
  <c r="G72" i="2"/>
  <c r="I70" i="2"/>
  <c r="G70" i="2"/>
  <c r="I69" i="2"/>
  <c r="G69" i="2"/>
  <c r="G68" i="2"/>
  <c r="I65" i="2"/>
  <c r="I63" i="2"/>
  <c r="G65" i="2"/>
  <c r="G63" i="2"/>
  <c r="B82" i="2"/>
  <c r="B83" i="2"/>
  <c r="B84" i="2"/>
  <c r="B85" i="2"/>
  <c r="G297" i="2"/>
  <c r="G289" i="2"/>
  <c r="G288" i="2"/>
  <c r="E291" i="2" l="1"/>
  <c r="D291" i="2"/>
  <c r="D294" i="2"/>
  <c r="E294" i="2"/>
  <c r="D290" i="2"/>
  <c r="E290" i="2"/>
  <c r="D84" i="2"/>
  <c r="E84" i="2"/>
  <c r="D297" i="2"/>
  <c r="E297" i="2"/>
  <c r="D83" i="2"/>
  <c r="E83" i="2"/>
  <c r="D292" i="2"/>
  <c r="E292" i="2"/>
  <c r="D85" i="2"/>
  <c r="E85" i="2"/>
  <c r="E286" i="2"/>
  <c r="D286" i="2"/>
  <c r="D282" i="2"/>
  <c r="E282" i="2"/>
  <c r="E82" i="2"/>
  <c r="D82" i="2"/>
  <c r="D298" i="2"/>
  <c r="E298" i="2"/>
  <c r="E283" i="2"/>
  <c r="D283" i="2"/>
  <c r="D296" i="2"/>
  <c r="E296" i="2"/>
  <c r="E295" i="2"/>
  <c r="D295" i="2"/>
  <c r="E285" i="2"/>
  <c r="D285" i="2"/>
  <c r="G298" i="2"/>
  <c r="G296" i="2"/>
  <c r="B180" i="2"/>
  <c r="B181" i="2"/>
  <c r="B182" i="2"/>
  <c r="B183" i="2"/>
  <c r="B184" i="2"/>
  <c r="B185" i="2"/>
  <c r="B186" i="2"/>
  <c r="B187" i="2"/>
  <c r="B188" i="2"/>
  <c r="B189" i="2"/>
  <c r="I209" i="2"/>
  <c r="G209" i="2"/>
  <c r="B209" i="2"/>
  <c r="D209" i="2" l="1"/>
  <c r="E209" i="2"/>
  <c r="D183" i="2"/>
  <c r="E183" i="2"/>
  <c r="D182" i="2"/>
  <c r="E182" i="2"/>
  <c r="D181" i="2"/>
  <c r="E181" i="2"/>
  <c r="D188" i="2"/>
  <c r="E188" i="2"/>
  <c r="E187" i="2"/>
  <c r="D187" i="2"/>
  <c r="D185" i="2"/>
  <c r="E185" i="2"/>
  <c r="D184" i="2"/>
  <c r="E184" i="2"/>
  <c r="D189" i="2"/>
  <c r="E189" i="2"/>
  <c r="D180" i="2"/>
  <c r="E180" i="2"/>
  <c r="E186" i="2"/>
  <c r="D186" i="2"/>
  <c r="I208" i="2"/>
  <c r="G208" i="2"/>
  <c r="B208" i="2"/>
  <c r="I207" i="2"/>
  <c r="G207" i="2"/>
  <c r="B207" i="2"/>
  <c r="D207" i="2" l="1"/>
  <c r="E207" i="2"/>
  <c r="E208" i="2"/>
  <c r="D208" i="2"/>
  <c r="I111" i="2"/>
  <c r="G111" i="2"/>
  <c r="B111" i="2"/>
  <c r="D111" i="2" l="1"/>
  <c r="E111" i="2"/>
  <c r="G82" i="2"/>
  <c r="G83" i="2"/>
  <c r="G84" i="2"/>
  <c r="I171" i="2" l="1"/>
  <c r="I170" i="2"/>
  <c r="I169" i="2"/>
  <c r="G170" i="2"/>
  <c r="G169" i="2"/>
  <c r="I173" i="2"/>
  <c r="I172" i="2"/>
  <c r="G173" i="2"/>
  <c r="G172" i="2"/>
  <c r="I175" i="2"/>
  <c r="I174" i="2"/>
  <c r="G175" i="2"/>
  <c r="G174" i="2"/>
  <c r="I177" i="2"/>
  <c r="I176" i="2"/>
  <c r="G177" i="2"/>
  <c r="G176" i="2"/>
  <c r="I178" i="2"/>
  <c r="G178" i="2"/>
  <c r="I179" i="2"/>
  <c r="G179" i="2"/>
  <c r="I182" i="2"/>
  <c r="I181" i="2"/>
  <c r="G182" i="2"/>
  <c r="G181" i="2"/>
  <c r="I185" i="2"/>
  <c r="I184" i="2"/>
  <c r="I183" i="2"/>
  <c r="G185" i="2"/>
  <c r="G184" i="2"/>
  <c r="G183" i="2"/>
  <c r="I189" i="2"/>
  <c r="I188" i="2"/>
  <c r="I187" i="2"/>
  <c r="I186" i="2"/>
  <c r="G189" i="2"/>
  <c r="G188" i="2"/>
  <c r="G187" i="2"/>
  <c r="G186" i="2"/>
  <c r="G193" i="2"/>
  <c r="G192" i="2"/>
  <c r="G191" i="2"/>
  <c r="G190" i="2"/>
  <c r="I195" i="2"/>
  <c r="I194" i="2"/>
  <c r="G195" i="2"/>
  <c r="G194" i="2"/>
  <c r="I199" i="2" l="1"/>
  <c r="I197" i="2"/>
  <c r="I200" i="2"/>
  <c r="I202" i="2"/>
  <c r="I204" i="2"/>
  <c r="I205" i="2"/>
  <c r="I206" i="2"/>
  <c r="G199" i="2"/>
  <c r="G197" i="2"/>
  <c r="G202" i="2"/>
  <c r="G204" i="2"/>
  <c r="G205" i="2"/>
  <c r="G206" i="2"/>
  <c r="G200" i="2"/>
  <c r="B109" i="2"/>
  <c r="B110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200" i="2"/>
  <c r="B206" i="2"/>
  <c r="D206" i="2" s="1"/>
  <c r="B205" i="2"/>
  <c r="B204" i="2"/>
  <c r="B202" i="2"/>
  <c r="B201" i="2"/>
  <c r="B203" i="2"/>
  <c r="B197" i="2"/>
  <c r="B199" i="2"/>
  <c r="G295" i="2"/>
  <c r="G294" i="2"/>
  <c r="G94" i="2"/>
  <c r="G9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7" i="2"/>
  <c r="B93" i="2"/>
  <c r="B90" i="2"/>
  <c r="B91" i="2"/>
  <c r="B92" i="2"/>
  <c r="B88" i="2"/>
  <c r="B89" i="2"/>
  <c r="B86" i="2"/>
  <c r="B80" i="2"/>
  <c r="B79" i="2"/>
  <c r="B95" i="2"/>
  <c r="B96" i="2"/>
  <c r="B94" i="2"/>
  <c r="B2" i="2"/>
  <c r="E95" i="2" l="1"/>
  <c r="D95" i="2"/>
  <c r="D23" i="2"/>
  <c r="E23" i="2"/>
  <c r="D230" i="2"/>
  <c r="E230" i="2"/>
  <c r="E136" i="2"/>
  <c r="D136" i="2"/>
  <c r="D38" i="2"/>
  <c r="E38" i="2"/>
  <c r="D22" i="2"/>
  <c r="E22" i="2"/>
  <c r="D14" i="2"/>
  <c r="E14" i="2"/>
  <c r="D6" i="2"/>
  <c r="E6" i="2"/>
  <c r="D259" i="2"/>
  <c r="E259" i="2"/>
  <c r="D251" i="2"/>
  <c r="E251" i="2"/>
  <c r="D245" i="2"/>
  <c r="E245" i="2"/>
  <c r="D237" i="2"/>
  <c r="E237" i="2"/>
  <c r="D229" i="2"/>
  <c r="E229" i="2"/>
  <c r="D221" i="2"/>
  <c r="E221" i="2"/>
  <c r="D213" i="2"/>
  <c r="E213" i="2"/>
  <c r="D203" i="2"/>
  <c r="E203" i="2"/>
  <c r="D167" i="2"/>
  <c r="E167" i="2"/>
  <c r="D159" i="2"/>
  <c r="E159" i="2"/>
  <c r="D151" i="2"/>
  <c r="E151" i="2"/>
  <c r="D143" i="2"/>
  <c r="E143" i="2"/>
  <c r="D135" i="2"/>
  <c r="E135" i="2"/>
  <c r="D127" i="2"/>
  <c r="E127" i="2"/>
  <c r="D119" i="2"/>
  <c r="E119" i="2"/>
  <c r="D109" i="2"/>
  <c r="E109" i="2"/>
  <c r="E90" i="2"/>
  <c r="D90" i="2"/>
  <c r="D260" i="2"/>
  <c r="E260" i="2"/>
  <c r="D222" i="2"/>
  <c r="E222" i="2"/>
  <c r="E168" i="2"/>
  <c r="D168" i="2"/>
  <c r="D110" i="2"/>
  <c r="E110" i="2"/>
  <c r="D30" i="2"/>
  <c r="E30" i="2"/>
  <c r="D29" i="2"/>
  <c r="E29" i="2"/>
  <c r="D244" i="2"/>
  <c r="E244" i="2"/>
  <c r="D236" i="2"/>
  <c r="E236" i="2"/>
  <c r="D228" i="2"/>
  <c r="E228" i="2"/>
  <c r="D220" i="2"/>
  <c r="E220" i="2"/>
  <c r="D212" i="2"/>
  <c r="E212" i="2"/>
  <c r="D201" i="2"/>
  <c r="E201" i="2"/>
  <c r="D166" i="2"/>
  <c r="E166" i="2"/>
  <c r="D158" i="2"/>
  <c r="E158" i="2"/>
  <c r="D150" i="2"/>
  <c r="E150" i="2"/>
  <c r="D142" i="2"/>
  <c r="E142" i="2"/>
  <c r="D134" i="2"/>
  <c r="E134" i="2"/>
  <c r="D126" i="2"/>
  <c r="E126" i="2"/>
  <c r="D118" i="2"/>
  <c r="E118" i="2"/>
  <c r="D47" i="2"/>
  <c r="E47" i="2"/>
  <c r="D246" i="2"/>
  <c r="E246" i="2"/>
  <c r="D120" i="2"/>
  <c r="E120" i="2"/>
  <c r="D54" i="2"/>
  <c r="E54" i="2"/>
  <c r="D53" i="2"/>
  <c r="E53" i="2"/>
  <c r="D21" i="2"/>
  <c r="E21" i="2"/>
  <c r="E52" i="2"/>
  <c r="D52" i="2"/>
  <c r="E20" i="2"/>
  <c r="D20" i="2"/>
  <c r="E4" i="2"/>
  <c r="D4" i="2"/>
  <c r="E257" i="2"/>
  <c r="D257" i="2"/>
  <c r="E249" i="2"/>
  <c r="D249" i="2"/>
  <c r="E243" i="2"/>
  <c r="D243" i="2"/>
  <c r="E235" i="2"/>
  <c r="D235" i="2"/>
  <c r="E227" i="2"/>
  <c r="D227" i="2"/>
  <c r="E219" i="2"/>
  <c r="D219" i="2"/>
  <c r="E211" i="2"/>
  <c r="D211" i="2"/>
  <c r="E202" i="2"/>
  <c r="D202" i="2"/>
  <c r="D165" i="2"/>
  <c r="E165" i="2"/>
  <c r="D157" i="2"/>
  <c r="E157" i="2"/>
  <c r="D149" i="2"/>
  <c r="E149" i="2"/>
  <c r="D141" i="2"/>
  <c r="E141" i="2"/>
  <c r="D133" i="2"/>
  <c r="E133" i="2"/>
  <c r="D125" i="2"/>
  <c r="E125" i="2"/>
  <c r="D117" i="2"/>
  <c r="E117" i="2"/>
  <c r="D55" i="2"/>
  <c r="E55" i="2"/>
  <c r="D7" i="2"/>
  <c r="E7" i="2"/>
  <c r="D214" i="2"/>
  <c r="E214" i="2"/>
  <c r="D144" i="2"/>
  <c r="E144" i="2"/>
  <c r="D46" i="2"/>
  <c r="E46" i="2"/>
  <c r="D37" i="2"/>
  <c r="E37" i="2"/>
  <c r="D5" i="2"/>
  <c r="E5" i="2"/>
  <c r="E60" i="2"/>
  <c r="D60" i="2"/>
  <c r="E36" i="2"/>
  <c r="D36" i="2"/>
  <c r="D51" i="2"/>
  <c r="E51" i="2"/>
  <c r="D27" i="2"/>
  <c r="E27" i="2"/>
  <c r="D19" i="2"/>
  <c r="E19" i="2"/>
  <c r="D11" i="2"/>
  <c r="E11" i="2"/>
  <c r="D3" i="2"/>
  <c r="E3" i="2"/>
  <c r="E256" i="2"/>
  <c r="D256" i="2"/>
  <c r="D242" i="2"/>
  <c r="E242" i="2"/>
  <c r="E234" i="2"/>
  <c r="D234" i="2"/>
  <c r="D226" i="2"/>
  <c r="E226" i="2"/>
  <c r="D218" i="2"/>
  <c r="E218" i="2"/>
  <c r="D210" i="2"/>
  <c r="E210" i="2"/>
  <c r="E204" i="2"/>
  <c r="D204" i="2"/>
  <c r="D164" i="2"/>
  <c r="E164" i="2"/>
  <c r="D156" i="2"/>
  <c r="E156" i="2"/>
  <c r="D148" i="2"/>
  <c r="E148" i="2"/>
  <c r="D140" i="2"/>
  <c r="E140" i="2"/>
  <c r="D132" i="2"/>
  <c r="E132" i="2"/>
  <c r="D124" i="2"/>
  <c r="E124" i="2"/>
  <c r="D116" i="2"/>
  <c r="E116" i="2"/>
  <c r="D39" i="2"/>
  <c r="E39" i="2"/>
  <c r="D252" i="2"/>
  <c r="E252" i="2"/>
  <c r="E152" i="2"/>
  <c r="D152" i="2"/>
  <c r="D79" i="2"/>
  <c r="E79" i="2"/>
  <c r="D45" i="2"/>
  <c r="E45" i="2"/>
  <c r="D250" i="2"/>
  <c r="E250" i="2"/>
  <c r="E44" i="2"/>
  <c r="D44" i="2"/>
  <c r="D89" i="2"/>
  <c r="E89" i="2"/>
  <c r="D43" i="2"/>
  <c r="E43" i="2"/>
  <c r="D88" i="2"/>
  <c r="E88" i="2"/>
  <c r="D58" i="2"/>
  <c r="E58" i="2"/>
  <c r="D50" i="2"/>
  <c r="E50" i="2"/>
  <c r="D42" i="2"/>
  <c r="E42" i="2"/>
  <c r="D34" i="2"/>
  <c r="E34" i="2"/>
  <c r="D26" i="2"/>
  <c r="E26" i="2"/>
  <c r="D18" i="2"/>
  <c r="E18" i="2"/>
  <c r="D10" i="2"/>
  <c r="E10" i="2"/>
  <c r="D255" i="2"/>
  <c r="E255" i="2"/>
  <c r="D248" i="2"/>
  <c r="E248" i="2"/>
  <c r="D241" i="2"/>
  <c r="E241" i="2"/>
  <c r="D233" i="2"/>
  <c r="E233" i="2"/>
  <c r="D225" i="2"/>
  <c r="E225" i="2"/>
  <c r="D217" i="2"/>
  <c r="E217" i="2"/>
  <c r="D205" i="2"/>
  <c r="E205" i="2"/>
  <c r="E163" i="2"/>
  <c r="D163" i="2"/>
  <c r="E155" i="2"/>
  <c r="D155" i="2"/>
  <c r="E147" i="2"/>
  <c r="D147" i="2"/>
  <c r="E139" i="2"/>
  <c r="D139" i="2"/>
  <c r="E131" i="2"/>
  <c r="D131" i="2"/>
  <c r="E123" i="2"/>
  <c r="D123" i="2"/>
  <c r="E115" i="2"/>
  <c r="D115" i="2"/>
  <c r="D31" i="2"/>
  <c r="E31" i="2"/>
  <c r="D238" i="2"/>
  <c r="E238" i="2"/>
  <c r="D197" i="2"/>
  <c r="E197" i="2"/>
  <c r="E160" i="2"/>
  <c r="D160" i="2"/>
  <c r="D80" i="2"/>
  <c r="E80" i="2"/>
  <c r="D258" i="2"/>
  <c r="E258" i="2"/>
  <c r="E28" i="2"/>
  <c r="D28" i="2"/>
  <c r="D59" i="2"/>
  <c r="E59" i="2"/>
  <c r="D2" i="2"/>
  <c r="E2" i="2"/>
  <c r="D94" i="2"/>
  <c r="E94" i="2"/>
  <c r="D92" i="2"/>
  <c r="E92" i="2"/>
  <c r="E57" i="2"/>
  <c r="D57" i="2"/>
  <c r="E49" i="2"/>
  <c r="D49" i="2"/>
  <c r="E41" i="2"/>
  <c r="D41" i="2"/>
  <c r="D33" i="2"/>
  <c r="E33" i="2"/>
  <c r="E25" i="2"/>
  <c r="D25" i="2"/>
  <c r="E17" i="2"/>
  <c r="D17" i="2"/>
  <c r="E9" i="2"/>
  <c r="D9" i="2"/>
  <c r="E240" i="2"/>
  <c r="D240" i="2"/>
  <c r="E232" i="2"/>
  <c r="D232" i="2"/>
  <c r="D224" i="2"/>
  <c r="E224" i="2"/>
  <c r="E216" i="2"/>
  <c r="D216" i="2"/>
  <c r="E206" i="2"/>
  <c r="D162" i="2"/>
  <c r="E162" i="2"/>
  <c r="D154" i="2"/>
  <c r="E154" i="2"/>
  <c r="D146" i="2"/>
  <c r="E146" i="2"/>
  <c r="D138" i="2"/>
  <c r="E138" i="2"/>
  <c r="D130" i="2"/>
  <c r="E130" i="2"/>
  <c r="D122" i="2"/>
  <c r="E122" i="2"/>
  <c r="D114" i="2"/>
  <c r="E114" i="2"/>
  <c r="D15" i="2"/>
  <c r="E15" i="2"/>
  <c r="E128" i="2"/>
  <c r="D128" i="2"/>
  <c r="D93" i="2"/>
  <c r="E93" i="2"/>
  <c r="E87" i="2"/>
  <c r="D87" i="2"/>
  <c r="D13" i="2"/>
  <c r="E13" i="2"/>
  <c r="D86" i="2"/>
  <c r="E86" i="2"/>
  <c r="E12" i="2"/>
  <c r="D12" i="2"/>
  <c r="D35" i="2"/>
  <c r="E35" i="2"/>
  <c r="D96" i="2"/>
  <c r="E96" i="2"/>
  <c r="D91" i="2"/>
  <c r="E91" i="2"/>
  <c r="D56" i="2"/>
  <c r="E56" i="2"/>
  <c r="D48" i="2"/>
  <c r="E48" i="2"/>
  <c r="D40" i="2"/>
  <c r="E40" i="2"/>
  <c r="D32" i="2"/>
  <c r="E32" i="2"/>
  <c r="D24" i="2"/>
  <c r="E24" i="2"/>
  <c r="D16" i="2"/>
  <c r="E16" i="2"/>
  <c r="D8" i="2"/>
  <c r="E8" i="2"/>
  <c r="D280" i="2"/>
  <c r="E280" i="2"/>
  <c r="D253" i="2"/>
  <c r="E253" i="2"/>
  <c r="D247" i="2"/>
  <c r="E247" i="2"/>
  <c r="D239" i="2"/>
  <c r="E239" i="2"/>
  <c r="D231" i="2"/>
  <c r="E231" i="2"/>
  <c r="D223" i="2"/>
  <c r="E223" i="2"/>
  <c r="D215" i="2"/>
  <c r="E215" i="2"/>
  <c r="D199" i="2"/>
  <c r="E199" i="2"/>
  <c r="E200" i="2"/>
  <c r="D200" i="2"/>
  <c r="D161" i="2"/>
  <c r="E161" i="2"/>
  <c r="D153" i="2"/>
  <c r="E153" i="2"/>
  <c r="D145" i="2"/>
  <c r="E145" i="2"/>
  <c r="D137" i="2"/>
  <c r="E137" i="2"/>
  <c r="D129" i="2"/>
  <c r="E129" i="2"/>
  <c r="D121" i="2"/>
  <c r="E121" i="2"/>
  <c r="D113" i="2"/>
  <c r="E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tc={51828A2D-7DC2-4829-B811-13295E6A575B}</author>
    <author>Brown, Nicholas</author>
  </authors>
  <commentList>
    <comment ref="G1" authorId="0" shapeId="0" xr:uid="{51828A2D-7DC2-4829-B811-13295E6A57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SD? =sqrt(sum(transect variances)/N transects) </t>
      </text>
    </comment>
    <comment ref="J28" authorId="1" shapeId="0" xr:uid="{77578EC5-B4B8-44D3-B588-B5D94CFD4837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95" authorId="1" shapeId="0" xr:uid="{65D283CC-6566-4490-A954-90EEE39BB33E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251" authorId="1" shapeId="0" xr:uid="{F52DD24B-5ABC-4F49-A632-F9389FACE903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27 July 1993. Not sure why the July survey was chosen...</t>
        </r>
      </text>
    </comment>
  </commentList>
</comments>
</file>

<file path=xl/sharedStrings.xml><?xml version="1.0" encoding="utf-8"?>
<sst xmlns="http://schemas.openxmlformats.org/spreadsheetml/2006/main" count="324" uniqueCount="21">
  <si>
    <t>smolt_year</t>
  </si>
  <si>
    <t>gcl_1</t>
  </si>
  <si>
    <t>gcl_2</t>
  </si>
  <si>
    <t>gcl_ttl</t>
  </si>
  <si>
    <t>spr_1</t>
  </si>
  <si>
    <t>spr_2</t>
  </si>
  <si>
    <t>spr_ttl</t>
  </si>
  <si>
    <t>huc_ttl</t>
  </si>
  <si>
    <t>survey_year</t>
  </si>
  <si>
    <t>survey_date</t>
  </si>
  <si>
    <t>lake</t>
  </si>
  <si>
    <t>GCL</t>
  </si>
  <si>
    <t>SPR</t>
  </si>
  <si>
    <t>HUC</t>
  </si>
  <si>
    <t>presmolt_sd</t>
  </si>
  <si>
    <t>stickleback_sd</t>
  </si>
  <si>
    <t>presmolt_est</t>
  </si>
  <si>
    <t>stickleback_est</t>
  </si>
  <si>
    <t>preferred_est</t>
  </si>
  <si>
    <t>age1_BY</t>
  </si>
  <si>
    <t>age2_BY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</si>
</sst>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3DE5C77A-2EC9-410D-AF92-25A6BD2452F6}" userId="S::Nicholas.Brown@dfo-mpo.gc.ca::632ebe77-6995-4958-bf06-abfc772d89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2-07T20:07:08.24" personId="{3DE5C77A-2EC9-410D-AF92-25A6BD2452F6}" id="{51828A2D-7DC2-4829-B811-13295E6A575B}">
    <text xml:space="preserve">SD? =sqrt(sum(transect variances)/N transects)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E8-69FE-4C98-AD8C-E5081C486B0D}">
  <dimension ref="A1:J307"/>
  <sheetViews>
    <sheetView tabSelected="1" workbookViewId="0">
      <selection activeCell="E271" sqref="E271"/>
    </sheetView>
  </sheetViews>
  <sheetFormatPr defaultRowHeight="15" x14ac:dyDescent="0.25"/>
  <cols>
    <col min="2" max="2" width="11.7109375" bestFit="1" customWidth="1"/>
    <col min="3" max="3" width="11.85546875" style="2" bestFit="1" customWidth="1"/>
    <col min="4" max="4" width="8.140625" style="4" customWidth="1"/>
    <col min="5" max="5" width="8.5703125" style="4" customWidth="1"/>
    <col min="6" max="6" width="10.5703125" bestFit="1" customWidth="1"/>
    <col min="7" max="7" width="12" bestFit="1" customWidth="1"/>
    <col min="8" max="8" width="14.5703125" bestFit="1" customWidth="1"/>
    <col min="9" max="9" width="13.85546875" bestFit="1" customWidth="1"/>
  </cols>
  <sheetData>
    <row r="1" spans="1:10" x14ac:dyDescent="0.25">
      <c r="A1" s="6" t="s">
        <v>10</v>
      </c>
      <c r="B1" s="6" t="s">
        <v>8</v>
      </c>
      <c r="C1" s="7" t="s">
        <v>9</v>
      </c>
      <c r="D1" s="8" t="s">
        <v>19</v>
      </c>
      <c r="E1" s="8" t="s">
        <v>20</v>
      </c>
      <c r="F1" s="6" t="s">
        <v>16</v>
      </c>
      <c r="G1" s="6" t="s">
        <v>14</v>
      </c>
      <c r="H1" s="6" t="s">
        <v>17</v>
      </c>
      <c r="I1" s="6" t="s">
        <v>15</v>
      </c>
      <c r="J1" s="6" t="s">
        <v>18</v>
      </c>
    </row>
    <row r="2" spans="1:10" x14ac:dyDescent="0.25">
      <c r="A2" t="s">
        <v>11</v>
      </c>
      <c r="B2">
        <f t="shared" ref="B2:B33" si="0">YEAR(C2)</f>
        <v>1977</v>
      </c>
      <c r="C2" s="2">
        <v>28388</v>
      </c>
      <c r="D2" s="4">
        <f>IF(MONTH(C2)&lt;4,B2-2,B2-1)</f>
        <v>1976</v>
      </c>
      <c r="E2" s="4">
        <f>IF(MONTH(C2)&lt;4,B2-3,B2-2)</f>
        <v>1975</v>
      </c>
      <c r="F2">
        <v>8054300</v>
      </c>
      <c r="G2">
        <v>4633859</v>
      </c>
      <c r="H2">
        <v>0</v>
      </c>
      <c r="I2">
        <v>0</v>
      </c>
    </row>
    <row r="3" spans="1:10" x14ac:dyDescent="0.25">
      <c r="A3" t="s">
        <v>11</v>
      </c>
      <c r="B3">
        <f t="shared" si="0"/>
        <v>1977</v>
      </c>
      <c r="C3" s="2">
        <v>28436</v>
      </c>
      <c r="D3" s="4">
        <f t="shared" ref="D3:D71" si="1">IF(MONTH(C3)&lt;4,B3-2,B3-1)</f>
        <v>1976</v>
      </c>
      <c r="E3" s="4">
        <f t="shared" ref="E3:E71" si="2">IF(MONTH(C3)&lt;4,B3-3,B3-2)</f>
        <v>1975</v>
      </c>
      <c r="F3">
        <v>9435981</v>
      </c>
      <c r="G3">
        <v>2697500</v>
      </c>
      <c r="H3">
        <v>0</v>
      </c>
      <c r="I3">
        <v>0</v>
      </c>
      <c r="J3">
        <v>1</v>
      </c>
    </row>
    <row r="4" spans="1:10" x14ac:dyDescent="0.25">
      <c r="A4" t="s">
        <v>11</v>
      </c>
      <c r="B4">
        <f t="shared" si="0"/>
        <v>1978</v>
      </c>
      <c r="C4" s="2">
        <v>28702</v>
      </c>
      <c r="D4" s="4">
        <f t="shared" si="1"/>
        <v>1977</v>
      </c>
      <c r="E4" s="4">
        <f t="shared" si="2"/>
        <v>1976</v>
      </c>
      <c r="F4">
        <v>17586918</v>
      </c>
      <c r="G4">
        <v>7230250</v>
      </c>
      <c r="H4">
        <v>0</v>
      </c>
      <c r="I4">
        <v>0</v>
      </c>
    </row>
    <row r="5" spans="1:10" x14ac:dyDescent="0.25">
      <c r="A5" t="s">
        <v>11</v>
      </c>
      <c r="B5">
        <f t="shared" si="0"/>
        <v>1978</v>
      </c>
      <c r="C5" s="2">
        <v>28739</v>
      </c>
      <c r="D5" s="4">
        <f t="shared" si="1"/>
        <v>1977</v>
      </c>
      <c r="E5" s="4">
        <f t="shared" si="2"/>
        <v>1976</v>
      </c>
      <c r="F5">
        <v>12664316</v>
      </c>
      <c r="G5">
        <v>3833606</v>
      </c>
      <c r="H5">
        <v>0</v>
      </c>
      <c r="I5">
        <v>0</v>
      </c>
    </row>
    <row r="6" spans="1:10" x14ac:dyDescent="0.25">
      <c r="A6" t="s">
        <v>11</v>
      </c>
      <c r="B6">
        <f t="shared" si="0"/>
        <v>1978</v>
      </c>
      <c r="C6" s="2">
        <v>28780</v>
      </c>
      <c r="D6" s="4">
        <f t="shared" si="1"/>
        <v>1977</v>
      </c>
      <c r="E6" s="4">
        <f t="shared" si="2"/>
        <v>1976</v>
      </c>
      <c r="F6">
        <v>15692098</v>
      </c>
      <c r="G6">
        <v>2431547</v>
      </c>
      <c r="H6">
        <v>0</v>
      </c>
      <c r="I6">
        <v>0</v>
      </c>
      <c r="J6">
        <v>1</v>
      </c>
    </row>
    <row r="7" spans="1:10" x14ac:dyDescent="0.25">
      <c r="A7" t="s">
        <v>11</v>
      </c>
      <c r="B7">
        <f t="shared" si="0"/>
        <v>1978</v>
      </c>
      <c r="C7" s="2">
        <v>28829</v>
      </c>
      <c r="D7" s="4">
        <f t="shared" si="1"/>
        <v>1977</v>
      </c>
      <c r="E7" s="4">
        <f t="shared" si="2"/>
        <v>1976</v>
      </c>
      <c r="F7">
        <v>15714117</v>
      </c>
      <c r="G7">
        <v>5503380</v>
      </c>
      <c r="H7">
        <v>0</v>
      </c>
      <c r="I7">
        <v>0</v>
      </c>
    </row>
    <row r="8" spans="1:10" x14ac:dyDescent="0.25">
      <c r="A8" t="s">
        <v>11</v>
      </c>
      <c r="B8">
        <f t="shared" si="0"/>
        <v>1979</v>
      </c>
      <c r="C8" s="2">
        <v>28927</v>
      </c>
      <c r="D8" s="4">
        <f t="shared" si="1"/>
        <v>1977</v>
      </c>
      <c r="E8" s="4">
        <f t="shared" si="2"/>
        <v>1976</v>
      </c>
      <c r="F8">
        <v>1023942</v>
      </c>
      <c r="G8">
        <v>166760</v>
      </c>
      <c r="H8">
        <v>1448413</v>
      </c>
      <c r="I8">
        <v>867502</v>
      </c>
    </row>
    <row r="9" spans="1:10" x14ac:dyDescent="0.25">
      <c r="A9" t="s">
        <v>11</v>
      </c>
      <c r="B9">
        <f t="shared" si="0"/>
        <v>1979</v>
      </c>
      <c r="C9" s="2">
        <v>29054</v>
      </c>
      <c r="D9" s="4">
        <f t="shared" si="1"/>
        <v>1978</v>
      </c>
      <c r="E9" s="4">
        <f t="shared" si="2"/>
        <v>1977</v>
      </c>
      <c r="F9">
        <v>8233944</v>
      </c>
      <c r="G9">
        <v>5992339</v>
      </c>
      <c r="H9">
        <v>0</v>
      </c>
      <c r="I9">
        <v>0</v>
      </c>
    </row>
    <row r="10" spans="1:10" x14ac:dyDescent="0.25">
      <c r="A10" t="s">
        <v>11</v>
      </c>
      <c r="B10">
        <f t="shared" si="0"/>
        <v>1979</v>
      </c>
      <c r="C10" s="2">
        <v>29208</v>
      </c>
      <c r="D10" s="4">
        <f t="shared" si="1"/>
        <v>1978</v>
      </c>
      <c r="E10" s="4">
        <f t="shared" si="2"/>
        <v>1977</v>
      </c>
      <c r="F10">
        <v>7680000</v>
      </c>
      <c r="G10">
        <f>0.21*F10</f>
        <v>1612800</v>
      </c>
      <c r="H10">
        <v>1284000</v>
      </c>
      <c r="I10">
        <f>0.21*H10</f>
        <v>269640</v>
      </c>
      <c r="J10">
        <v>1</v>
      </c>
    </row>
    <row r="11" spans="1:10" x14ac:dyDescent="0.25">
      <c r="A11" t="s">
        <v>11</v>
      </c>
      <c r="B11">
        <f t="shared" si="0"/>
        <v>1980</v>
      </c>
      <c r="C11" s="2">
        <v>29460</v>
      </c>
      <c r="D11" s="4">
        <f t="shared" si="1"/>
        <v>1979</v>
      </c>
      <c r="E11" s="4">
        <f t="shared" si="2"/>
        <v>1978</v>
      </c>
      <c r="F11">
        <v>18775304</v>
      </c>
      <c r="G11">
        <v>5979761</v>
      </c>
      <c r="H11">
        <v>2889128</v>
      </c>
      <c r="I11">
        <v>1105842</v>
      </c>
    </row>
    <row r="12" spans="1:10" x14ac:dyDescent="0.25">
      <c r="A12" t="s">
        <v>11</v>
      </c>
      <c r="B12">
        <f t="shared" si="0"/>
        <v>1980</v>
      </c>
      <c r="C12" s="2">
        <v>29552</v>
      </c>
      <c r="D12" s="4">
        <f t="shared" si="1"/>
        <v>1979</v>
      </c>
      <c r="E12" s="4">
        <f t="shared" si="2"/>
        <v>1978</v>
      </c>
      <c r="F12">
        <v>11847307</v>
      </c>
      <c r="G12">
        <f>0.58*F12</f>
        <v>6871438.0599999996</v>
      </c>
      <c r="H12">
        <v>0</v>
      </c>
      <c r="I12">
        <v>0</v>
      </c>
      <c r="J12">
        <v>1</v>
      </c>
    </row>
    <row r="13" spans="1:10" x14ac:dyDescent="0.25">
      <c r="A13" t="s">
        <v>11</v>
      </c>
      <c r="B13">
        <f t="shared" si="0"/>
        <v>1981</v>
      </c>
      <c r="C13" s="2">
        <v>29796</v>
      </c>
      <c r="D13" s="4">
        <f t="shared" si="1"/>
        <v>1980</v>
      </c>
      <c r="E13" s="4">
        <f t="shared" si="2"/>
        <v>1979</v>
      </c>
      <c r="F13">
        <v>10640095</v>
      </c>
      <c r="G13">
        <v>6083948</v>
      </c>
      <c r="H13">
        <v>0</v>
      </c>
      <c r="I13">
        <v>0</v>
      </c>
    </row>
    <row r="14" spans="1:10" x14ac:dyDescent="0.25">
      <c r="A14" t="s">
        <v>11</v>
      </c>
      <c r="B14">
        <f t="shared" si="0"/>
        <v>1981</v>
      </c>
      <c r="C14" s="2">
        <v>29843</v>
      </c>
      <c r="D14" s="4">
        <f t="shared" si="1"/>
        <v>1980</v>
      </c>
      <c r="E14" s="4">
        <f t="shared" si="2"/>
        <v>1979</v>
      </c>
      <c r="F14">
        <v>15512806</v>
      </c>
      <c r="G14">
        <v>5059232</v>
      </c>
      <c r="H14">
        <v>0</v>
      </c>
      <c r="I14">
        <v>0</v>
      </c>
    </row>
    <row r="15" spans="1:10" x14ac:dyDescent="0.25">
      <c r="A15" t="s">
        <v>11</v>
      </c>
      <c r="B15">
        <f t="shared" si="0"/>
        <v>1981</v>
      </c>
      <c r="C15" s="2">
        <v>29932</v>
      </c>
      <c r="D15" s="4">
        <f t="shared" si="1"/>
        <v>1980</v>
      </c>
      <c r="E15" s="4">
        <f t="shared" si="2"/>
        <v>1979</v>
      </c>
      <c r="F15">
        <v>10160713</v>
      </c>
      <c r="G15">
        <f>0.26*F15</f>
        <v>2641785.38</v>
      </c>
      <c r="H15">
        <v>0</v>
      </c>
      <c r="I15">
        <v>0</v>
      </c>
      <c r="J15">
        <v>1</v>
      </c>
    </row>
    <row r="16" spans="1:10" x14ac:dyDescent="0.25">
      <c r="A16" t="s">
        <v>11</v>
      </c>
      <c r="B16">
        <f t="shared" si="0"/>
        <v>1982</v>
      </c>
      <c r="C16" s="2">
        <v>29984</v>
      </c>
      <c r="D16" s="4">
        <f t="shared" si="1"/>
        <v>1980</v>
      </c>
      <c r="E16" s="4">
        <f t="shared" si="2"/>
        <v>1979</v>
      </c>
      <c r="F16">
        <v>9381613</v>
      </c>
      <c r="G16">
        <v>3235221</v>
      </c>
      <c r="H16">
        <v>0</v>
      </c>
      <c r="I16">
        <v>0</v>
      </c>
    </row>
    <row r="17" spans="1:10" x14ac:dyDescent="0.25">
      <c r="A17" t="s">
        <v>11</v>
      </c>
      <c r="B17">
        <f t="shared" si="0"/>
        <v>1982</v>
      </c>
      <c r="C17" s="2">
        <v>30172</v>
      </c>
      <c r="D17" s="4">
        <f t="shared" si="1"/>
        <v>1981</v>
      </c>
      <c r="E17" s="4">
        <f t="shared" si="2"/>
        <v>1980</v>
      </c>
      <c r="F17">
        <v>26780658</v>
      </c>
      <c r="G17">
        <v>7565442</v>
      </c>
      <c r="H17">
        <v>0</v>
      </c>
      <c r="I17">
        <v>0</v>
      </c>
    </row>
    <row r="18" spans="1:10" x14ac:dyDescent="0.25">
      <c r="A18" t="s">
        <v>11</v>
      </c>
      <c r="B18">
        <f t="shared" si="0"/>
        <v>1982</v>
      </c>
      <c r="C18" s="2">
        <v>30266</v>
      </c>
      <c r="D18" s="4">
        <f t="shared" si="1"/>
        <v>1981</v>
      </c>
      <c r="E18" s="4">
        <f t="shared" si="2"/>
        <v>1980</v>
      </c>
      <c r="F18">
        <v>15478608</v>
      </c>
      <c r="G18">
        <v>5101583</v>
      </c>
      <c r="H18">
        <v>482954</v>
      </c>
      <c r="I18">
        <v>228544</v>
      </c>
      <c r="J18">
        <v>1</v>
      </c>
    </row>
    <row r="19" spans="1:10" x14ac:dyDescent="0.25">
      <c r="A19" t="s">
        <v>11</v>
      </c>
      <c r="B19">
        <f t="shared" si="0"/>
        <v>1983</v>
      </c>
      <c r="C19" s="2">
        <v>30334</v>
      </c>
      <c r="D19" s="4">
        <f t="shared" si="1"/>
        <v>1981</v>
      </c>
      <c r="E19" s="4">
        <f t="shared" si="2"/>
        <v>1980</v>
      </c>
      <c r="F19">
        <v>12938673</v>
      </c>
      <c r="G19">
        <v>5222126</v>
      </c>
      <c r="H19">
        <v>187161</v>
      </c>
      <c r="I19">
        <v>149117</v>
      </c>
    </row>
    <row r="20" spans="1:10" x14ac:dyDescent="0.25">
      <c r="A20" t="s">
        <v>11</v>
      </c>
      <c r="B20">
        <f t="shared" si="0"/>
        <v>1983</v>
      </c>
      <c r="C20" s="2">
        <v>30558</v>
      </c>
      <c r="D20" s="4">
        <f t="shared" si="1"/>
        <v>1982</v>
      </c>
      <c r="E20" s="4">
        <f t="shared" si="2"/>
        <v>1981</v>
      </c>
      <c r="F20">
        <v>9203412</v>
      </c>
      <c r="G20">
        <v>4013330</v>
      </c>
      <c r="H20">
        <v>0</v>
      </c>
      <c r="I20">
        <v>0</v>
      </c>
    </row>
    <row r="21" spans="1:10" x14ac:dyDescent="0.25">
      <c r="A21" t="s">
        <v>11</v>
      </c>
      <c r="B21">
        <f t="shared" si="0"/>
        <v>1983</v>
      </c>
      <c r="C21" s="2">
        <v>30621</v>
      </c>
      <c r="D21" s="4">
        <f t="shared" si="1"/>
        <v>1982</v>
      </c>
      <c r="E21" s="4">
        <f t="shared" si="2"/>
        <v>1981</v>
      </c>
      <c r="F21">
        <v>10206568</v>
      </c>
      <c r="G21">
        <v>6134254</v>
      </c>
      <c r="H21">
        <v>0</v>
      </c>
      <c r="I21">
        <v>0</v>
      </c>
      <c r="J21">
        <v>1</v>
      </c>
    </row>
    <row r="22" spans="1:10" x14ac:dyDescent="0.25">
      <c r="A22" t="s">
        <v>11</v>
      </c>
      <c r="B22">
        <f t="shared" si="0"/>
        <v>1984</v>
      </c>
      <c r="C22" s="2">
        <v>30970</v>
      </c>
      <c r="D22" s="4">
        <f t="shared" si="1"/>
        <v>1983</v>
      </c>
      <c r="E22" s="4">
        <f t="shared" si="2"/>
        <v>1982</v>
      </c>
      <c r="F22">
        <v>12355251</v>
      </c>
      <c r="G22">
        <v>5197338</v>
      </c>
      <c r="H22">
        <v>0</v>
      </c>
      <c r="I22">
        <v>0</v>
      </c>
      <c r="J22">
        <v>1</v>
      </c>
    </row>
    <row r="23" spans="1:10" x14ac:dyDescent="0.25">
      <c r="A23" t="s">
        <v>11</v>
      </c>
      <c r="B23">
        <f t="shared" si="0"/>
        <v>1985</v>
      </c>
      <c r="C23" s="2">
        <v>31391</v>
      </c>
      <c r="D23" s="4">
        <f t="shared" si="1"/>
        <v>1984</v>
      </c>
      <c r="E23" s="4">
        <f t="shared" si="2"/>
        <v>1983</v>
      </c>
      <c r="F23">
        <v>10232639</v>
      </c>
      <c r="G23">
        <v>2095915</v>
      </c>
      <c r="H23">
        <v>6983</v>
      </c>
      <c r="I23">
        <v>19743</v>
      </c>
      <c r="J23">
        <v>1</v>
      </c>
    </row>
    <row r="24" spans="1:10" x14ac:dyDescent="0.25">
      <c r="A24" t="s">
        <v>11</v>
      </c>
      <c r="B24">
        <f t="shared" si="0"/>
        <v>1985</v>
      </c>
      <c r="C24" s="2">
        <v>31392</v>
      </c>
      <c r="D24" s="4">
        <f t="shared" si="1"/>
        <v>1984</v>
      </c>
      <c r="E24" s="4">
        <f t="shared" si="2"/>
        <v>1983</v>
      </c>
      <c r="F24">
        <v>8248294</v>
      </c>
      <c r="G24">
        <v>2365782</v>
      </c>
      <c r="H24">
        <v>0</v>
      </c>
      <c r="I24">
        <v>0</v>
      </c>
    </row>
    <row r="25" spans="1:10" x14ac:dyDescent="0.25">
      <c r="A25" t="s">
        <v>11</v>
      </c>
      <c r="B25">
        <f t="shared" si="0"/>
        <v>1986</v>
      </c>
      <c r="C25" s="2">
        <v>31687</v>
      </c>
      <c r="D25" s="4">
        <f t="shared" si="1"/>
        <v>1985</v>
      </c>
      <c r="E25" s="4">
        <f t="shared" si="2"/>
        <v>1984</v>
      </c>
      <c r="F25">
        <v>6029598</v>
      </c>
      <c r="G25">
        <v>1930290</v>
      </c>
      <c r="H25">
        <v>160703</v>
      </c>
      <c r="I25">
        <v>92253</v>
      </c>
      <c r="J25">
        <v>1</v>
      </c>
    </row>
    <row r="26" spans="1:10" x14ac:dyDescent="0.25">
      <c r="A26" t="s">
        <v>11</v>
      </c>
      <c r="B26">
        <f t="shared" si="0"/>
        <v>1986</v>
      </c>
      <c r="C26" s="2">
        <v>31688</v>
      </c>
      <c r="D26" s="4">
        <f t="shared" si="1"/>
        <v>1985</v>
      </c>
      <c r="E26" s="4">
        <f t="shared" si="2"/>
        <v>1984</v>
      </c>
      <c r="F26">
        <v>7724140</v>
      </c>
      <c r="G26">
        <v>2722655</v>
      </c>
      <c r="H26">
        <v>163243</v>
      </c>
      <c r="I26">
        <v>70186</v>
      </c>
    </row>
    <row r="27" spans="1:10" x14ac:dyDescent="0.25">
      <c r="A27" t="s">
        <v>11</v>
      </c>
      <c r="B27">
        <f t="shared" si="0"/>
        <v>1987</v>
      </c>
      <c r="C27" s="2">
        <v>32043</v>
      </c>
      <c r="D27" s="4">
        <f t="shared" si="1"/>
        <v>1986</v>
      </c>
      <c r="E27" s="4">
        <f t="shared" si="2"/>
        <v>1985</v>
      </c>
      <c r="F27">
        <v>4030046</v>
      </c>
      <c r="G27">
        <v>2211638</v>
      </c>
      <c r="H27">
        <v>0</v>
      </c>
      <c r="I27">
        <v>0</v>
      </c>
    </row>
    <row r="28" spans="1:10" x14ac:dyDescent="0.25">
      <c r="A28" t="s">
        <v>11</v>
      </c>
      <c r="B28">
        <f t="shared" si="0"/>
        <v>1988</v>
      </c>
      <c r="C28" s="2">
        <v>32168</v>
      </c>
      <c r="D28" s="4">
        <f t="shared" si="1"/>
        <v>1986</v>
      </c>
      <c r="E28" s="4">
        <f t="shared" si="2"/>
        <v>1985</v>
      </c>
      <c r="F28">
        <v>5265480</v>
      </c>
      <c r="G28">
        <v>1146983</v>
      </c>
      <c r="H28">
        <v>0</v>
      </c>
      <c r="I28">
        <v>0</v>
      </c>
      <c r="J28">
        <v>1</v>
      </c>
    </row>
    <row r="29" spans="1:10" x14ac:dyDescent="0.25">
      <c r="A29" t="s">
        <v>11</v>
      </c>
      <c r="B29">
        <f t="shared" si="0"/>
        <v>1988</v>
      </c>
      <c r="C29" s="2">
        <v>32429</v>
      </c>
      <c r="D29" s="4">
        <f t="shared" si="1"/>
        <v>1987</v>
      </c>
      <c r="E29" s="4">
        <f t="shared" si="2"/>
        <v>1986</v>
      </c>
      <c r="F29">
        <v>7124665</v>
      </c>
      <c r="G29">
        <v>2278308</v>
      </c>
      <c r="H29">
        <v>0</v>
      </c>
      <c r="I29">
        <v>0</v>
      </c>
      <c r="J29">
        <v>1</v>
      </c>
    </row>
    <row r="30" spans="1:10" x14ac:dyDescent="0.25">
      <c r="A30" t="s">
        <v>11</v>
      </c>
      <c r="B30">
        <f t="shared" si="0"/>
        <v>1989</v>
      </c>
      <c r="C30" s="2">
        <v>32688</v>
      </c>
      <c r="D30" s="4">
        <f t="shared" si="1"/>
        <v>1988</v>
      </c>
      <c r="E30" s="4">
        <f t="shared" si="2"/>
        <v>1987</v>
      </c>
      <c r="F30">
        <v>9064758</v>
      </c>
      <c r="G30">
        <v>2933920</v>
      </c>
      <c r="H30">
        <v>1236103</v>
      </c>
      <c r="I30">
        <v>400080</v>
      </c>
    </row>
    <row r="31" spans="1:10" x14ac:dyDescent="0.25">
      <c r="A31" t="s">
        <v>11</v>
      </c>
      <c r="B31">
        <f t="shared" si="0"/>
        <v>1989</v>
      </c>
      <c r="C31" s="2">
        <v>32804</v>
      </c>
      <c r="D31" s="4">
        <f t="shared" si="1"/>
        <v>1988</v>
      </c>
      <c r="E31" s="4">
        <f t="shared" si="2"/>
        <v>1987</v>
      </c>
      <c r="F31">
        <v>9086681</v>
      </c>
      <c r="G31">
        <v>5521265</v>
      </c>
      <c r="H31">
        <v>81155</v>
      </c>
      <c r="I31">
        <v>40348</v>
      </c>
      <c r="J31">
        <v>1</v>
      </c>
    </row>
    <row r="32" spans="1:10" x14ac:dyDescent="0.25">
      <c r="A32" t="s">
        <v>11</v>
      </c>
      <c r="B32">
        <f t="shared" si="0"/>
        <v>1990</v>
      </c>
      <c r="C32" s="2">
        <v>32947</v>
      </c>
      <c r="D32" s="4">
        <f t="shared" si="1"/>
        <v>1988</v>
      </c>
      <c r="E32" s="4">
        <f t="shared" si="2"/>
        <v>1987</v>
      </c>
      <c r="F32">
        <v>12526401</v>
      </c>
      <c r="G32">
        <v>3928391</v>
      </c>
      <c r="H32">
        <v>0</v>
      </c>
      <c r="I32">
        <v>0</v>
      </c>
    </row>
    <row r="33" spans="1:10" x14ac:dyDescent="0.25">
      <c r="A33" t="s">
        <v>11</v>
      </c>
      <c r="B33">
        <f t="shared" si="0"/>
        <v>1990</v>
      </c>
      <c r="C33" s="2">
        <v>33037</v>
      </c>
      <c r="D33" s="4">
        <f t="shared" si="1"/>
        <v>1989</v>
      </c>
      <c r="E33" s="4">
        <f t="shared" si="2"/>
        <v>1988</v>
      </c>
      <c r="F33">
        <v>10249075</v>
      </c>
      <c r="G33">
        <v>2451060</v>
      </c>
      <c r="H33">
        <v>0</v>
      </c>
      <c r="I33">
        <v>0</v>
      </c>
    </row>
    <row r="34" spans="1:10" x14ac:dyDescent="0.25">
      <c r="A34" t="s">
        <v>11</v>
      </c>
      <c r="B34">
        <f t="shared" ref="B34:B62" si="3">YEAR(C34)</f>
        <v>1990</v>
      </c>
      <c r="C34" s="2">
        <v>33038</v>
      </c>
      <c r="D34" s="4">
        <f t="shared" si="1"/>
        <v>1989</v>
      </c>
      <c r="E34" s="4">
        <f t="shared" si="2"/>
        <v>1988</v>
      </c>
      <c r="F34">
        <v>11542138</v>
      </c>
      <c r="G34">
        <v>2865559</v>
      </c>
      <c r="H34">
        <v>0</v>
      </c>
      <c r="I34">
        <v>0</v>
      </c>
    </row>
    <row r="35" spans="1:10" x14ac:dyDescent="0.25">
      <c r="A35" t="s">
        <v>11</v>
      </c>
      <c r="B35">
        <f t="shared" si="3"/>
        <v>1990</v>
      </c>
      <c r="C35" s="2">
        <v>33161</v>
      </c>
      <c r="D35" s="4">
        <f t="shared" si="1"/>
        <v>1989</v>
      </c>
      <c r="E35" s="4">
        <f t="shared" si="2"/>
        <v>1988</v>
      </c>
      <c r="F35">
        <v>8976128</v>
      </c>
      <c r="G35">
        <v>4058049</v>
      </c>
      <c r="H35">
        <v>6881584</v>
      </c>
      <c r="I35">
        <v>5249683</v>
      </c>
    </row>
    <row r="36" spans="1:10" x14ac:dyDescent="0.25">
      <c r="A36" t="s">
        <v>11</v>
      </c>
      <c r="B36">
        <f t="shared" si="3"/>
        <v>1990</v>
      </c>
      <c r="C36" s="2">
        <v>33162</v>
      </c>
      <c r="D36" s="4">
        <f t="shared" si="1"/>
        <v>1989</v>
      </c>
      <c r="E36" s="4">
        <f t="shared" si="2"/>
        <v>1988</v>
      </c>
      <c r="F36">
        <v>4625605</v>
      </c>
      <c r="G36">
        <v>2835295</v>
      </c>
      <c r="H36">
        <v>9862965</v>
      </c>
      <c r="I36">
        <v>5292344</v>
      </c>
    </row>
    <row r="37" spans="1:10" x14ac:dyDescent="0.25">
      <c r="A37" t="s">
        <v>11</v>
      </c>
      <c r="B37">
        <f t="shared" si="3"/>
        <v>1990</v>
      </c>
      <c r="C37" s="2">
        <v>33163</v>
      </c>
      <c r="D37" s="4">
        <f t="shared" si="1"/>
        <v>1989</v>
      </c>
      <c r="E37" s="4">
        <f t="shared" si="2"/>
        <v>1988</v>
      </c>
      <c r="F37">
        <v>4995646</v>
      </c>
      <c r="G37">
        <v>3009734</v>
      </c>
      <c r="H37">
        <v>9298527</v>
      </c>
      <c r="I37">
        <v>4668519</v>
      </c>
    </row>
    <row r="38" spans="1:10" x14ac:dyDescent="0.25">
      <c r="A38" t="s">
        <v>11</v>
      </c>
      <c r="B38">
        <f t="shared" si="3"/>
        <v>1990</v>
      </c>
      <c r="C38" s="2">
        <v>33164</v>
      </c>
      <c r="D38" s="4">
        <f t="shared" si="1"/>
        <v>1989</v>
      </c>
      <c r="E38" s="4">
        <f t="shared" si="2"/>
        <v>1988</v>
      </c>
      <c r="F38">
        <v>8238132</v>
      </c>
      <c r="G38">
        <v>3507287</v>
      </c>
      <c r="H38">
        <v>6105924</v>
      </c>
      <c r="I38">
        <v>4487517</v>
      </c>
    </row>
    <row r="39" spans="1:10" x14ac:dyDescent="0.25">
      <c r="A39" t="s">
        <v>11</v>
      </c>
      <c r="B39">
        <f t="shared" si="3"/>
        <v>1991</v>
      </c>
      <c r="C39" s="2">
        <v>33302</v>
      </c>
      <c r="D39" s="4">
        <f t="shared" si="1"/>
        <v>1989</v>
      </c>
      <c r="E39" s="4">
        <f t="shared" si="2"/>
        <v>1988</v>
      </c>
      <c r="F39">
        <v>11033000</v>
      </c>
      <c r="G39">
        <f>0.32*F39</f>
        <v>3530560</v>
      </c>
      <c r="H39">
        <v>824900</v>
      </c>
      <c r="I39">
        <f>0.32*H39</f>
        <v>263968</v>
      </c>
      <c r="J39">
        <v>1</v>
      </c>
    </row>
    <row r="40" spans="1:10" x14ac:dyDescent="0.25">
      <c r="A40" t="s">
        <v>11</v>
      </c>
      <c r="B40">
        <f t="shared" si="3"/>
        <v>1991</v>
      </c>
      <c r="C40" s="2">
        <v>33303</v>
      </c>
      <c r="D40" s="4">
        <f t="shared" si="1"/>
        <v>1989</v>
      </c>
      <c r="E40" s="4">
        <f t="shared" si="2"/>
        <v>1988</v>
      </c>
      <c r="F40">
        <v>9701784</v>
      </c>
      <c r="G40">
        <v>3192381</v>
      </c>
      <c r="H40">
        <v>2135452</v>
      </c>
      <c r="I40">
        <v>846068</v>
      </c>
    </row>
    <row r="41" spans="1:10" x14ac:dyDescent="0.25">
      <c r="A41" t="s">
        <v>11</v>
      </c>
      <c r="B41">
        <f t="shared" si="3"/>
        <v>1991</v>
      </c>
      <c r="C41" s="2">
        <v>33437</v>
      </c>
      <c r="D41" s="4">
        <f t="shared" si="1"/>
        <v>1990</v>
      </c>
      <c r="E41" s="4">
        <f t="shared" si="2"/>
        <v>1989</v>
      </c>
      <c r="F41">
        <v>1751667</v>
      </c>
      <c r="G41">
        <v>783280</v>
      </c>
      <c r="H41">
        <v>6445118</v>
      </c>
      <c r="I41">
        <v>2376569</v>
      </c>
    </row>
    <row r="42" spans="1:10" x14ac:dyDescent="0.25">
      <c r="A42" t="s">
        <v>11</v>
      </c>
      <c r="B42">
        <f t="shared" si="3"/>
        <v>1991</v>
      </c>
      <c r="C42" s="2">
        <v>33541</v>
      </c>
      <c r="D42" s="4">
        <f t="shared" si="1"/>
        <v>1990</v>
      </c>
      <c r="E42" s="4">
        <f t="shared" si="2"/>
        <v>1989</v>
      </c>
      <c r="F42">
        <v>4835345</v>
      </c>
      <c r="G42">
        <v>1026063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f t="shared" si="3"/>
        <v>1992</v>
      </c>
      <c r="C43" s="2">
        <v>33659</v>
      </c>
      <c r="D43" s="4">
        <f t="shared" si="1"/>
        <v>1990</v>
      </c>
      <c r="E43" s="4">
        <f t="shared" si="2"/>
        <v>1989</v>
      </c>
      <c r="F43">
        <v>3285165</v>
      </c>
      <c r="G43">
        <v>1131045</v>
      </c>
      <c r="H43">
        <v>0</v>
      </c>
      <c r="I43">
        <v>0</v>
      </c>
    </row>
    <row r="44" spans="1:10" x14ac:dyDescent="0.25">
      <c r="A44" t="s">
        <v>11</v>
      </c>
      <c r="B44">
        <f t="shared" si="3"/>
        <v>1992</v>
      </c>
      <c r="C44" s="2">
        <v>33800</v>
      </c>
      <c r="D44" s="4">
        <f t="shared" si="1"/>
        <v>1991</v>
      </c>
      <c r="E44" s="4">
        <f t="shared" si="2"/>
        <v>1990</v>
      </c>
      <c r="F44">
        <v>12384003</v>
      </c>
      <c r="G44">
        <v>8609798</v>
      </c>
      <c r="H44">
        <v>0</v>
      </c>
      <c r="I44">
        <v>0</v>
      </c>
    </row>
    <row r="45" spans="1:10" x14ac:dyDescent="0.25">
      <c r="A45" t="s">
        <v>11</v>
      </c>
      <c r="B45">
        <f t="shared" si="3"/>
        <v>1992</v>
      </c>
      <c r="C45" s="2">
        <v>33904</v>
      </c>
      <c r="D45" s="4">
        <f t="shared" si="1"/>
        <v>1991</v>
      </c>
      <c r="E45" s="4">
        <f t="shared" si="2"/>
        <v>1990</v>
      </c>
      <c r="F45">
        <v>8545829</v>
      </c>
      <c r="G45">
        <v>4431412</v>
      </c>
      <c r="H45">
        <v>72279</v>
      </c>
      <c r="I45">
        <v>65938</v>
      </c>
      <c r="J45">
        <v>1</v>
      </c>
    </row>
    <row r="46" spans="1:10" x14ac:dyDescent="0.25">
      <c r="A46" t="s">
        <v>11</v>
      </c>
      <c r="B46">
        <f t="shared" si="3"/>
        <v>1993</v>
      </c>
      <c r="C46" s="2">
        <v>34011</v>
      </c>
      <c r="D46" s="4">
        <f t="shared" si="1"/>
        <v>1991</v>
      </c>
      <c r="E46" s="4">
        <f t="shared" si="2"/>
        <v>1990</v>
      </c>
      <c r="F46">
        <v>7572948</v>
      </c>
      <c r="G46">
        <v>2582659</v>
      </c>
      <c r="H46">
        <v>0</v>
      </c>
      <c r="I46">
        <v>0</v>
      </c>
    </row>
    <row r="47" spans="1:10" x14ac:dyDescent="0.25">
      <c r="A47" t="s">
        <v>11</v>
      </c>
      <c r="B47">
        <f t="shared" si="3"/>
        <v>1993</v>
      </c>
      <c r="C47" s="2">
        <v>34012</v>
      </c>
      <c r="D47" s="4">
        <f t="shared" si="1"/>
        <v>1991</v>
      </c>
      <c r="E47" s="4">
        <f t="shared" si="2"/>
        <v>1990</v>
      </c>
      <c r="F47">
        <v>6642414</v>
      </c>
      <c r="G47">
        <v>2122286</v>
      </c>
      <c r="H47">
        <v>0</v>
      </c>
      <c r="I47">
        <v>0</v>
      </c>
    </row>
    <row r="48" spans="1:10" x14ac:dyDescent="0.25">
      <c r="A48" t="s">
        <v>11</v>
      </c>
      <c r="B48">
        <f t="shared" si="3"/>
        <v>1993</v>
      </c>
      <c r="C48" s="2">
        <v>34178</v>
      </c>
      <c r="D48" s="4">
        <f t="shared" si="1"/>
        <v>1992</v>
      </c>
      <c r="E48" s="4">
        <f t="shared" si="2"/>
        <v>1991</v>
      </c>
      <c r="F48">
        <v>7004666</v>
      </c>
      <c r="G48">
        <v>2847107</v>
      </c>
      <c r="H48">
        <v>0</v>
      </c>
      <c r="I48">
        <v>0</v>
      </c>
    </row>
    <row r="49" spans="1:10" x14ac:dyDescent="0.25">
      <c r="A49" t="s">
        <v>11</v>
      </c>
      <c r="B49">
        <f t="shared" si="3"/>
        <v>1993</v>
      </c>
      <c r="C49" s="2">
        <v>34255</v>
      </c>
      <c r="D49" s="4">
        <f t="shared" si="1"/>
        <v>1992</v>
      </c>
      <c r="E49" s="4">
        <f t="shared" si="2"/>
        <v>1991</v>
      </c>
      <c r="F49">
        <v>4433004</v>
      </c>
      <c r="G49">
        <v>1716699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f t="shared" si="3"/>
        <v>1994</v>
      </c>
      <c r="C50" s="2">
        <v>34367</v>
      </c>
      <c r="D50" s="4">
        <f t="shared" si="1"/>
        <v>1992</v>
      </c>
      <c r="E50" s="4">
        <f t="shared" si="2"/>
        <v>1991</v>
      </c>
      <c r="F50">
        <v>4245992</v>
      </c>
      <c r="G50">
        <v>1239111</v>
      </c>
      <c r="H50">
        <v>0</v>
      </c>
      <c r="I50">
        <v>0</v>
      </c>
    </row>
    <row r="51" spans="1:10" x14ac:dyDescent="0.25">
      <c r="A51" t="s">
        <v>11</v>
      </c>
      <c r="B51">
        <f t="shared" si="3"/>
        <v>1994</v>
      </c>
      <c r="C51" s="2">
        <v>34627</v>
      </c>
      <c r="D51" s="4">
        <f t="shared" si="1"/>
        <v>1993</v>
      </c>
      <c r="E51" s="4">
        <f t="shared" si="2"/>
        <v>1992</v>
      </c>
      <c r="F51">
        <v>4943465</v>
      </c>
      <c r="G51">
        <v>1755597</v>
      </c>
      <c r="H51">
        <v>0</v>
      </c>
      <c r="I51">
        <v>0</v>
      </c>
    </row>
    <row r="52" spans="1:10" x14ac:dyDescent="0.25">
      <c r="A52" t="s">
        <v>11</v>
      </c>
      <c r="B52">
        <f t="shared" si="3"/>
        <v>1995</v>
      </c>
      <c r="C52" s="2">
        <v>34724</v>
      </c>
      <c r="D52" s="4">
        <f t="shared" si="1"/>
        <v>1993</v>
      </c>
      <c r="E52" s="4">
        <f t="shared" si="2"/>
        <v>1992</v>
      </c>
      <c r="F52">
        <v>9316189</v>
      </c>
      <c r="G52">
        <v>2724388</v>
      </c>
      <c r="H52">
        <v>1347304</v>
      </c>
      <c r="I52">
        <v>534137</v>
      </c>
    </row>
    <row r="53" spans="1:10" x14ac:dyDescent="0.25">
      <c r="A53" t="s">
        <v>11</v>
      </c>
      <c r="B53">
        <f t="shared" si="3"/>
        <v>1995</v>
      </c>
      <c r="C53" s="2">
        <v>34725</v>
      </c>
      <c r="D53" s="4">
        <f t="shared" si="1"/>
        <v>1993</v>
      </c>
      <c r="E53" s="4">
        <f t="shared" si="2"/>
        <v>1992</v>
      </c>
      <c r="F53">
        <v>8613981</v>
      </c>
      <c r="G53">
        <v>3076412</v>
      </c>
      <c r="H53">
        <v>1101237</v>
      </c>
      <c r="I53">
        <v>428387</v>
      </c>
      <c r="J53">
        <v>1</v>
      </c>
    </row>
    <row r="54" spans="1:10" x14ac:dyDescent="0.25">
      <c r="A54" t="s">
        <v>11</v>
      </c>
      <c r="B54">
        <f t="shared" si="3"/>
        <v>1995</v>
      </c>
      <c r="C54" s="2">
        <v>34894</v>
      </c>
      <c r="D54" s="4">
        <f t="shared" si="1"/>
        <v>1994</v>
      </c>
      <c r="E54" s="4">
        <f t="shared" si="2"/>
        <v>1993</v>
      </c>
      <c r="F54">
        <v>16091906</v>
      </c>
      <c r="G54">
        <v>7027258</v>
      </c>
      <c r="H54">
        <v>407909</v>
      </c>
      <c r="I54">
        <v>210812</v>
      </c>
    </row>
    <row r="55" spans="1:10" x14ac:dyDescent="0.25">
      <c r="A55" t="s">
        <v>11</v>
      </c>
      <c r="B55">
        <f t="shared" si="3"/>
        <v>1995</v>
      </c>
      <c r="C55" s="2">
        <v>34895</v>
      </c>
      <c r="D55" s="4">
        <f t="shared" si="1"/>
        <v>1994</v>
      </c>
      <c r="E55" s="4">
        <f t="shared" si="2"/>
        <v>1993</v>
      </c>
      <c r="F55">
        <v>15302296</v>
      </c>
      <c r="G55">
        <v>7266554</v>
      </c>
      <c r="H55">
        <v>7243979</v>
      </c>
      <c r="I55">
        <v>6591475</v>
      </c>
    </row>
    <row r="56" spans="1:10" x14ac:dyDescent="0.25">
      <c r="A56" t="s">
        <v>11</v>
      </c>
      <c r="B56">
        <f t="shared" si="3"/>
        <v>1995</v>
      </c>
      <c r="C56" s="2">
        <v>34896</v>
      </c>
      <c r="D56" s="4">
        <f t="shared" si="1"/>
        <v>1994</v>
      </c>
      <c r="E56" s="4">
        <f t="shared" si="2"/>
        <v>1993</v>
      </c>
      <c r="F56">
        <v>21212910</v>
      </c>
      <c r="G56">
        <v>10140386</v>
      </c>
      <c r="H56">
        <v>545282</v>
      </c>
      <c r="I56">
        <v>304743</v>
      </c>
    </row>
    <row r="57" spans="1:10" x14ac:dyDescent="0.25">
      <c r="A57" t="s">
        <v>11</v>
      </c>
      <c r="B57">
        <f t="shared" si="3"/>
        <v>1995</v>
      </c>
      <c r="C57" s="2">
        <v>35026</v>
      </c>
      <c r="D57" s="4">
        <f t="shared" si="1"/>
        <v>1994</v>
      </c>
      <c r="E57" s="4">
        <f t="shared" si="2"/>
        <v>1993</v>
      </c>
      <c r="F57">
        <v>10022815</v>
      </c>
      <c r="G57">
        <v>2092650</v>
      </c>
      <c r="H57">
        <v>299317</v>
      </c>
      <c r="I57">
        <v>58277</v>
      </c>
      <c r="J57">
        <v>1</v>
      </c>
    </row>
    <row r="58" spans="1:10" x14ac:dyDescent="0.25">
      <c r="A58" t="s">
        <v>11</v>
      </c>
      <c r="B58">
        <f t="shared" si="3"/>
        <v>1996</v>
      </c>
      <c r="C58" s="2">
        <v>35096</v>
      </c>
      <c r="D58" s="4">
        <f t="shared" si="1"/>
        <v>1994</v>
      </c>
      <c r="E58" s="4">
        <f t="shared" si="2"/>
        <v>1993</v>
      </c>
      <c r="F58">
        <v>8815595</v>
      </c>
      <c r="G58">
        <v>2556398</v>
      </c>
      <c r="H58">
        <v>0</v>
      </c>
      <c r="I58">
        <v>0</v>
      </c>
    </row>
    <row r="59" spans="1:10" x14ac:dyDescent="0.25">
      <c r="A59" t="s">
        <v>11</v>
      </c>
      <c r="B59">
        <f t="shared" si="3"/>
        <v>1996</v>
      </c>
      <c r="C59" s="2">
        <v>35271</v>
      </c>
      <c r="D59" s="4">
        <f t="shared" si="1"/>
        <v>1995</v>
      </c>
      <c r="E59" s="4">
        <f t="shared" si="2"/>
        <v>1994</v>
      </c>
      <c r="F59">
        <v>6355778</v>
      </c>
      <c r="G59">
        <v>2315279</v>
      </c>
      <c r="H59">
        <v>0</v>
      </c>
      <c r="I59">
        <v>0</v>
      </c>
    </row>
    <row r="60" spans="1:10" x14ac:dyDescent="0.25">
      <c r="A60" t="s">
        <v>11</v>
      </c>
      <c r="B60">
        <f t="shared" si="3"/>
        <v>1996</v>
      </c>
      <c r="C60" s="2">
        <v>35389</v>
      </c>
      <c r="D60" s="4">
        <f t="shared" si="1"/>
        <v>1995</v>
      </c>
      <c r="E60" s="4">
        <f t="shared" si="2"/>
        <v>1994</v>
      </c>
      <c r="F60">
        <v>4431103</v>
      </c>
      <c r="G60">
        <v>950370</v>
      </c>
      <c r="H60">
        <v>0</v>
      </c>
      <c r="I60">
        <v>0</v>
      </c>
      <c r="J60">
        <v>1</v>
      </c>
    </row>
    <row r="61" spans="1:10" x14ac:dyDescent="0.25">
      <c r="A61" t="s">
        <v>11</v>
      </c>
      <c r="B61">
        <f t="shared" si="3"/>
        <v>1997</v>
      </c>
      <c r="C61" s="2">
        <v>35487</v>
      </c>
      <c r="D61" s="4">
        <f t="shared" ref="D61:D62" si="4">IF(MONTH(C61)&lt;4,B61-2,B61-1)</f>
        <v>1995</v>
      </c>
      <c r="E61" s="4">
        <f t="shared" ref="E61:E62" si="5">IF(MONTH(C61)&lt;4,B61-3,B61-2)</f>
        <v>1994</v>
      </c>
      <c r="F61">
        <v>5639000</v>
      </c>
      <c r="G61">
        <f>0.26*F61</f>
        <v>1466140</v>
      </c>
      <c r="H61">
        <v>1255000</v>
      </c>
      <c r="I61">
        <f>0.26*H61</f>
        <v>326300</v>
      </c>
    </row>
    <row r="62" spans="1:10" x14ac:dyDescent="0.25">
      <c r="A62" t="s">
        <v>11</v>
      </c>
      <c r="B62">
        <f t="shared" si="3"/>
        <v>1997</v>
      </c>
      <c r="C62" s="2">
        <v>35635</v>
      </c>
      <c r="D62" s="4">
        <f t="shared" si="4"/>
        <v>1996</v>
      </c>
      <c r="E62" s="4">
        <f t="shared" si="5"/>
        <v>1995</v>
      </c>
      <c r="F62">
        <v>17747000</v>
      </c>
      <c r="G62">
        <f>0.29*F62</f>
        <v>5146630</v>
      </c>
      <c r="H62">
        <v>58000</v>
      </c>
      <c r="I62">
        <f>0.29*H62</f>
        <v>16820</v>
      </c>
    </row>
    <row r="63" spans="1:10" x14ac:dyDescent="0.25">
      <c r="A63" t="s">
        <v>11</v>
      </c>
      <c r="B63">
        <v>1997</v>
      </c>
      <c r="C63" s="2">
        <v>35754</v>
      </c>
      <c r="D63" s="4">
        <f t="shared" si="1"/>
        <v>1996</v>
      </c>
      <c r="E63" s="4">
        <f t="shared" si="2"/>
        <v>1995</v>
      </c>
      <c r="F63">
        <v>17814000</v>
      </c>
      <c r="G63">
        <f>0.42*F63</f>
        <v>7481880</v>
      </c>
      <c r="H63">
        <v>51000</v>
      </c>
      <c r="I63">
        <f>0.42*H63</f>
        <v>21420</v>
      </c>
      <c r="J63">
        <v>1</v>
      </c>
    </row>
    <row r="64" spans="1:10" x14ac:dyDescent="0.25">
      <c r="A64" t="s">
        <v>11</v>
      </c>
      <c r="B64">
        <f>YEAR(C64)</f>
        <v>1998</v>
      </c>
      <c r="C64" s="2">
        <v>36004</v>
      </c>
      <c r="D64" s="4">
        <f>IF(MONTH(C64)&lt;4,B64-2,B64-1)</f>
        <v>1997</v>
      </c>
      <c r="E64" s="4">
        <f>IF(MONTH(C64)&lt;4,B64-3,B64-2)</f>
        <v>1996</v>
      </c>
      <c r="F64" s="5">
        <v>11362000</v>
      </c>
      <c r="G64">
        <f>0.37*F64</f>
        <v>4203940</v>
      </c>
      <c r="H64">
        <v>0</v>
      </c>
      <c r="I64">
        <v>0</v>
      </c>
    </row>
    <row r="65" spans="1:10" x14ac:dyDescent="0.25">
      <c r="A65" t="s">
        <v>11</v>
      </c>
      <c r="B65">
        <f t="shared" ref="B65:B67" si="6">YEAR(C65)</f>
        <v>1998</v>
      </c>
      <c r="C65" s="2">
        <v>36131</v>
      </c>
      <c r="D65" s="4">
        <f t="shared" si="1"/>
        <v>1997</v>
      </c>
      <c r="E65" s="4">
        <f t="shared" si="2"/>
        <v>1996</v>
      </c>
      <c r="F65">
        <v>12144000</v>
      </c>
      <c r="G65">
        <f>0.22*F65</f>
        <v>2671680</v>
      </c>
      <c r="H65">
        <v>1430000</v>
      </c>
      <c r="I65">
        <f>0.22*H65</f>
        <v>314600</v>
      </c>
      <c r="J65">
        <v>1</v>
      </c>
    </row>
    <row r="66" spans="1:10" x14ac:dyDescent="0.25">
      <c r="A66" t="s">
        <v>11</v>
      </c>
      <c r="B66">
        <f t="shared" si="6"/>
        <v>1999</v>
      </c>
      <c r="C66" s="2">
        <v>36332</v>
      </c>
      <c r="D66" s="4">
        <f t="shared" ref="D66:D67" si="7">IF(MONTH(C66)&lt;4,B66-2,B66-1)</f>
        <v>1998</v>
      </c>
      <c r="E66" s="4">
        <f t="shared" ref="E66:E67" si="8">IF(MONTH(C66)&lt;4,B66-3,B66-2)</f>
        <v>1997</v>
      </c>
      <c r="F66">
        <v>16518000</v>
      </c>
      <c r="G66">
        <f>0.29*F66</f>
        <v>4790220</v>
      </c>
      <c r="H66">
        <v>0</v>
      </c>
      <c r="I66">
        <v>0</v>
      </c>
    </row>
    <row r="67" spans="1:10" x14ac:dyDescent="0.25">
      <c r="A67" t="s">
        <v>11</v>
      </c>
      <c r="B67">
        <f t="shared" si="6"/>
        <v>1999</v>
      </c>
      <c r="C67" s="2">
        <v>36362</v>
      </c>
      <c r="D67" s="4">
        <f t="shared" si="7"/>
        <v>1998</v>
      </c>
      <c r="E67" s="4">
        <f t="shared" si="8"/>
        <v>1997</v>
      </c>
      <c r="F67">
        <v>10018000</v>
      </c>
      <c r="G67">
        <f>0.49*F67</f>
        <v>4908820</v>
      </c>
      <c r="H67">
        <v>64000</v>
      </c>
      <c r="I67">
        <f>0.49*H67</f>
        <v>31360</v>
      </c>
    </row>
    <row r="68" spans="1:10" x14ac:dyDescent="0.25">
      <c r="A68" t="s">
        <v>11</v>
      </c>
      <c r="B68">
        <v>1999</v>
      </c>
      <c r="C68" s="2">
        <v>36493</v>
      </c>
      <c r="D68" s="4">
        <f t="shared" si="1"/>
        <v>1998</v>
      </c>
      <c r="E68" s="4">
        <f t="shared" si="2"/>
        <v>1997</v>
      </c>
      <c r="F68" s="4">
        <v>7431000</v>
      </c>
      <c r="G68">
        <f>0.39*F68</f>
        <v>2898090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2000</v>
      </c>
      <c r="C69" s="2">
        <v>36860</v>
      </c>
      <c r="D69" s="4">
        <f t="shared" si="1"/>
        <v>1999</v>
      </c>
      <c r="E69" s="4">
        <f t="shared" si="2"/>
        <v>1998</v>
      </c>
      <c r="F69">
        <v>13605000</v>
      </c>
      <c r="G69">
        <f>0.37*F69</f>
        <v>5033850</v>
      </c>
      <c r="H69">
        <v>5717000</v>
      </c>
      <c r="I69">
        <f>0.37*H69</f>
        <v>2115290</v>
      </c>
      <c r="J69">
        <v>1</v>
      </c>
    </row>
    <row r="70" spans="1:10" x14ac:dyDescent="0.25">
      <c r="A70" t="s">
        <v>11</v>
      </c>
      <c r="B70">
        <v>2001</v>
      </c>
      <c r="C70" s="2">
        <v>37229</v>
      </c>
      <c r="D70" s="4">
        <f t="shared" si="1"/>
        <v>2000</v>
      </c>
      <c r="E70" s="4">
        <f t="shared" si="2"/>
        <v>1999</v>
      </c>
      <c r="F70">
        <v>3739000</v>
      </c>
      <c r="G70">
        <f>0.25*F70</f>
        <v>934750</v>
      </c>
      <c r="H70">
        <v>145000</v>
      </c>
      <c r="I70">
        <f>0.25*H70</f>
        <v>36250</v>
      </c>
      <c r="J70">
        <v>1</v>
      </c>
    </row>
    <row r="71" spans="1:10" x14ac:dyDescent="0.25">
      <c r="A71" t="s">
        <v>11</v>
      </c>
      <c r="B71">
        <v>2002</v>
      </c>
      <c r="D71" s="4">
        <f t="shared" si="1"/>
        <v>2000</v>
      </c>
      <c r="E71" s="4">
        <f t="shared" si="2"/>
        <v>1999</v>
      </c>
    </row>
    <row r="72" spans="1:10" x14ac:dyDescent="0.25">
      <c r="A72" t="s">
        <v>11</v>
      </c>
      <c r="B72">
        <v>2003</v>
      </c>
      <c r="C72" s="2">
        <v>37636</v>
      </c>
      <c r="D72" s="4">
        <f t="shared" ref="D72:D137" si="9">IF(MONTH(C72)&lt;4,B72-2,B72-1)</f>
        <v>2001</v>
      </c>
      <c r="E72" s="4">
        <f t="shared" ref="E72:E137" si="10">IF(MONTH(C72)&lt;4,B72-3,B72-2)</f>
        <v>2000</v>
      </c>
      <c r="F72">
        <v>10517000</v>
      </c>
      <c r="G72">
        <f>0.45*F72</f>
        <v>4732650</v>
      </c>
      <c r="H72">
        <v>621000</v>
      </c>
      <c r="I72">
        <f>0.45*H72</f>
        <v>279450</v>
      </c>
      <c r="J72">
        <v>1</v>
      </c>
    </row>
    <row r="73" spans="1:10" x14ac:dyDescent="0.25">
      <c r="A73" t="s">
        <v>11</v>
      </c>
      <c r="B73">
        <v>2004</v>
      </c>
      <c r="C73" s="2">
        <v>38009</v>
      </c>
      <c r="D73" s="4">
        <f t="shared" si="9"/>
        <v>2002</v>
      </c>
      <c r="E73" s="4">
        <f t="shared" si="10"/>
        <v>2001</v>
      </c>
      <c r="F73">
        <v>10861000</v>
      </c>
      <c r="G73">
        <f>0.46*F73</f>
        <v>4996060</v>
      </c>
      <c r="H73">
        <v>2615000</v>
      </c>
      <c r="I73">
        <f>0.46*H73</f>
        <v>1202900</v>
      </c>
      <c r="J73">
        <v>1</v>
      </c>
    </row>
    <row r="74" spans="1:10" x14ac:dyDescent="0.25">
      <c r="A74" t="s">
        <v>11</v>
      </c>
      <c r="B74">
        <v>2004</v>
      </c>
      <c r="C74" s="2">
        <v>38329</v>
      </c>
      <c r="D74" s="4">
        <f t="shared" si="9"/>
        <v>2003</v>
      </c>
      <c r="E74" s="4">
        <f t="shared" si="10"/>
        <v>2002</v>
      </c>
      <c r="F74">
        <v>8446000</v>
      </c>
      <c r="G74">
        <f>0.26*F74</f>
        <v>2195960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2005</v>
      </c>
      <c r="D75" s="4">
        <f t="shared" si="9"/>
        <v>2003</v>
      </c>
      <c r="E75" s="4">
        <f t="shared" si="10"/>
        <v>2002</v>
      </c>
    </row>
    <row r="76" spans="1:10" x14ac:dyDescent="0.25">
      <c r="A76" t="s">
        <v>11</v>
      </c>
      <c r="B76">
        <v>2006</v>
      </c>
      <c r="C76" s="2">
        <v>38764</v>
      </c>
      <c r="D76" s="4">
        <f t="shared" si="9"/>
        <v>2004</v>
      </c>
      <c r="E76" s="4">
        <f t="shared" si="10"/>
        <v>2003</v>
      </c>
      <c r="F76">
        <v>3975000</v>
      </c>
      <c r="G76">
        <f>0.34*F76</f>
        <v>1351500</v>
      </c>
      <c r="H76">
        <v>370000</v>
      </c>
      <c r="I76">
        <f>0.34*H76</f>
        <v>125800.00000000001</v>
      </c>
      <c r="J76">
        <v>1</v>
      </c>
    </row>
    <row r="77" spans="1:10" x14ac:dyDescent="0.25">
      <c r="A77" t="s">
        <v>11</v>
      </c>
      <c r="B77">
        <v>2007</v>
      </c>
      <c r="C77" s="2">
        <v>39118</v>
      </c>
      <c r="D77" s="4">
        <f t="shared" si="9"/>
        <v>2005</v>
      </c>
      <c r="E77" s="4">
        <f t="shared" si="10"/>
        <v>2004</v>
      </c>
      <c r="F77">
        <v>5654000</v>
      </c>
      <c r="G77">
        <f>0.37*F77</f>
        <v>2091980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2007</v>
      </c>
      <c r="C78" s="2">
        <v>39394</v>
      </c>
      <c r="D78" s="4">
        <f t="shared" si="9"/>
        <v>2006</v>
      </c>
      <c r="E78" s="4">
        <f t="shared" si="10"/>
        <v>2005</v>
      </c>
      <c r="F78">
        <v>4785000</v>
      </c>
      <c r="G78">
        <f>0.3*F78</f>
        <v>1435500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f>YEAR(C79)</f>
        <v>2008</v>
      </c>
      <c r="C79" s="2">
        <v>39646</v>
      </c>
      <c r="D79" s="4">
        <f t="shared" si="9"/>
        <v>2007</v>
      </c>
      <c r="E79" s="4">
        <f t="shared" si="10"/>
        <v>2006</v>
      </c>
      <c r="F79">
        <v>13214207</v>
      </c>
      <c r="G79">
        <v>5988381</v>
      </c>
      <c r="H79">
        <v>0</v>
      </c>
      <c r="I79">
        <v>0</v>
      </c>
    </row>
    <row r="80" spans="1:10" x14ac:dyDescent="0.25">
      <c r="A80" t="s">
        <v>11</v>
      </c>
      <c r="B80">
        <f>YEAR(C80)</f>
        <v>2008</v>
      </c>
      <c r="C80" s="2">
        <v>39769</v>
      </c>
      <c r="D80" s="4">
        <f t="shared" si="9"/>
        <v>2007</v>
      </c>
      <c r="E80" s="4">
        <f t="shared" si="10"/>
        <v>2006</v>
      </c>
      <c r="F80">
        <v>4063328</v>
      </c>
      <c r="G80">
        <v>1888607</v>
      </c>
      <c r="H80">
        <v>0</v>
      </c>
      <c r="I80">
        <v>0</v>
      </c>
      <c r="J80">
        <v>1</v>
      </c>
    </row>
    <row r="81" spans="1:10" x14ac:dyDescent="0.25">
      <c r="A81" t="s">
        <v>11</v>
      </c>
      <c r="B81">
        <v>2009</v>
      </c>
      <c r="C81" s="2">
        <v>39848</v>
      </c>
      <c r="D81" s="4">
        <f t="shared" si="9"/>
        <v>2007</v>
      </c>
      <c r="E81" s="4">
        <f t="shared" si="10"/>
        <v>2006</v>
      </c>
      <c r="F81">
        <v>3800000</v>
      </c>
      <c r="G81">
        <f>0.24*F81</f>
        <v>912000</v>
      </c>
      <c r="H81">
        <v>0</v>
      </c>
      <c r="I81">
        <v>0</v>
      </c>
    </row>
    <row r="82" spans="1:10" x14ac:dyDescent="0.25">
      <c r="A82" t="s">
        <v>11</v>
      </c>
      <c r="B82">
        <f t="shared" ref="B82:B85" si="11">YEAR(C82)</f>
        <v>2009</v>
      </c>
      <c r="C82" s="2">
        <v>39965</v>
      </c>
      <c r="D82" s="4">
        <f t="shared" si="9"/>
        <v>2008</v>
      </c>
      <c r="E82" s="4">
        <f t="shared" si="10"/>
        <v>2007</v>
      </c>
      <c r="F82">
        <v>10063784</v>
      </c>
      <c r="G82">
        <f>0.42*F82</f>
        <v>4226789.28</v>
      </c>
    </row>
    <row r="83" spans="1:10" x14ac:dyDescent="0.25">
      <c r="A83" t="s">
        <v>11</v>
      </c>
      <c r="B83">
        <f t="shared" si="11"/>
        <v>2009</v>
      </c>
      <c r="C83" s="2">
        <v>40010</v>
      </c>
      <c r="D83" s="4">
        <f t="shared" si="9"/>
        <v>2008</v>
      </c>
      <c r="E83" s="4">
        <f t="shared" si="10"/>
        <v>2007</v>
      </c>
      <c r="F83">
        <v>16319982</v>
      </c>
      <c r="G83">
        <f>0.48*F83</f>
        <v>7833591.3599999994</v>
      </c>
    </row>
    <row r="84" spans="1:10" x14ac:dyDescent="0.25">
      <c r="A84" t="s">
        <v>11</v>
      </c>
      <c r="B84">
        <f t="shared" si="11"/>
        <v>2009</v>
      </c>
      <c r="C84" s="2">
        <v>40142</v>
      </c>
      <c r="D84" s="4">
        <f t="shared" si="9"/>
        <v>2008</v>
      </c>
      <c r="E84" s="4">
        <f t="shared" si="10"/>
        <v>2007</v>
      </c>
      <c r="F84">
        <v>5171366</v>
      </c>
      <c r="G84">
        <f>0.2*F84</f>
        <v>1034273.2000000001</v>
      </c>
      <c r="J84">
        <v>1</v>
      </c>
    </row>
    <row r="85" spans="1:10" x14ac:dyDescent="0.25">
      <c r="A85" t="s">
        <v>11</v>
      </c>
      <c r="B85">
        <f t="shared" si="11"/>
        <v>2010</v>
      </c>
      <c r="C85" s="2">
        <v>40189</v>
      </c>
      <c r="D85" s="4">
        <f t="shared" si="9"/>
        <v>2008</v>
      </c>
      <c r="E85" s="4">
        <f t="shared" si="10"/>
        <v>2007</v>
      </c>
      <c r="F85">
        <v>7593187</v>
      </c>
      <c r="J85">
        <v>1</v>
      </c>
    </row>
    <row r="86" spans="1:10" x14ac:dyDescent="0.25">
      <c r="A86" t="s">
        <v>11</v>
      </c>
      <c r="B86">
        <f t="shared" ref="B86:B97" si="12">YEAR(C86)</f>
        <v>2010</v>
      </c>
      <c r="C86" s="2">
        <v>40420</v>
      </c>
      <c r="D86" s="4">
        <f t="shared" si="9"/>
        <v>2009</v>
      </c>
      <c r="E86" s="4">
        <f t="shared" si="10"/>
        <v>2008</v>
      </c>
      <c r="F86">
        <v>24557303</v>
      </c>
      <c r="G86">
        <v>9501918</v>
      </c>
      <c r="H86">
        <v>0</v>
      </c>
      <c r="I86">
        <v>0</v>
      </c>
    </row>
    <row r="87" spans="1:10" x14ac:dyDescent="0.25">
      <c r="A87" t="s">
        <v>11</v>
      </c>
      <c r="B87">
        <f t="shared" si="12"/>
        <v>2010</v>
      </c>
      <c r="C87" s="2">
        <v>40513</v>
      </c>
      <c r="D87" s="4">
        <f t="shared" si="9"/>
        <v>2009</v>
      </c>
      <c r="E87" s="4">
        <f t="shared" si="10"/>
        <v>2008</v>
      </c>
      <c r="F87">
        <v>11015426</v>
      </c>
      <c r="G87">
        <v>1738556</v>
      </c>
      <c r="H87">
        <v>0</v>
      </c>
      <c r="I87">
        <v>0</v>
      </c>
      <c r="J87">
        <v>1</v>
      </c>
    </row>
    <row r="88" spans="1:10" x14ac:dyDescent="0.25">
      <c r="A88" t="s">
        <v>11</v>
      </c>
      <c r="B88">
        <f t="shared" si="12"/>
        <v>2011</v>
      </c>
      <c r="C88" s="2">
        <v>40777</v>
      </c>
      <c r="D88" s="4">
        <f t="shared" si="9"/>
        <v>2010</v>
      </c>
      <c r="E88" s="4">
        <f t="shared" si="10"/>
        <v>2009</v>
      </c>
      <c r="F88">
        <v>45991451</v>
      </c>
      <c r="G88">
        <v>33622665</v>
      </c>
      <c r="H88">
        <v>0</v>
      </c>
      <c r="I88">
        <v>0</v>
      </c>
    </row>
    <row r="89" spans="1:10" x14ac:dyDescent="0.25">
      <c r="A89" t="s">
        <v>11</v>
      </c>
      <c r="B89">
        <f t="shared" si="12"/>
        <v>2011</v>
      </c>
      <c r="C89" s="2">
        <v>40869</v>
      </c>
      <c r="D89" s="4">
        <f t="shared" si="9"/>
        <v>2010</v>
      </c>
      <c r="E89" s="4">
        <f t="shared" si="10"/>
        <v>2009</v>
      </c>
      <c r="F89">
        <v>16267230</v>
      </c>
      <c r="G89">
        <v>2692622</v>
      </c>
      <c r="H89">
        <v>0</v>
      </c>
      <c r="I89">
        <v>0</v>
      </c>
      <c r="J89">
        <v>1</v>
      </c>
    </row>
    <row r="90" spans="1:10" x14ac:dyDescent="0.25">
      <c r="A90" t="s">
        <v>11</v>
      </c>
      <c r="B90">
        <f t="shared" si="12"/>
        <v>2012</v>
      </c>
      <c r="C90" s="2">
        <v>41071</v>
      </c>
      <c r="D90" s="4">
        <f t="shared" si="9"/>
        <v>2011</v>
      </c>
      <c r="E90" s="4">
        <f t="shared" si="10"/>
        <v>2010</v>
      </c>
      <c r="F90">
        <v>9890539</v>
      </c>
      <c r="G90">
        <v>5223954</v>
      </c>
      <c r="H90">
        <v>0</v>
      </c>
      <c r="I90">
        <v>0</v>
      </c>
    </row>
    <row r="91" spans="1:10" x14ac:dyDescent="0.25">
      <c r="A91" t="s">
        <v>11</v>
      </c>
      <c r="B91">
        <f t="shared" si="12"/>
        <v>2012</v>
      </c>
      <c r="C91" s="2">
        <v>41134</v>
      </c>
      <c r="D91" s="4">
        <f t="shared" si="9"/>
        <v>2011</v>
      </c>
      <c r="E91" s="4">
        <f t="shared" si="10"/>
        <v>2010</v>
      </c>
      <c r="F91">
        <v>26914304</v>
      </c>
      <c r="G91">
        <v>10547930</v>
      </c>
      <c r="H91">
        <v>0</v>
      </c>
      <c r="I91">
        <v>0</v>
      </c>
    </row>
    <row r="92" spans="1:10" x14ac:dyDescent="0.25">
      <c r="A92" t="s">
        <v>11</v>
      </c>
      <c r="B92">
        <f t="shared" si="12"/>
        <v>2012</v>
      </c>
      <c r="C92" s="2">
        <v>41239</v>
      </c>
      <c r="D92" s="4">
        <f t="shared" si="9"/>
        <v>2011</v>
      </c>
      <c r="E92" s="4">
        <f t="shared" si="10"/>
        <v>2010</v>
      </c>
      <c r="F92">
        <v>15175000</v>
      </c>
      <c r="G92">
        <v>2825579</v>
      </c>
      <c r="H92">
        <v>0</v>
      </c>
      <c r="I92">
        <v>0</v>
      </c>
      <c r="J92">
        <v>1</v>
      </c>
    </row>
    <row r="93" spans="1:10" x14ac:dyDescent="0.25">
      <c r="A93" t="s">
        <v>11</v>
      </c>
      <c r="B93">
        <f t="shared" si="12"/>
        <v>2013</v>
      </c>
      <c r="C93" s="2">
        <v>41498</v>
      </c>
      <c r="D93" s="4">
        <f t="shared" si="9"/>
        <v>2012</v>
      </c>
      <c r="E93" s="4">
        <f t="shared" si="10"/>
        <v>2011</v>
      </c>
      <c r="F93">
        <v>19155648</v>
      </c>
      <c r="G93">
        <v>8179162</v>
      </c>
      <c r="H93">
        <v>0</v>
      </c>
      <c r="I93">
        <v>0</v>
      </c>
    </row>
    <row r="94" spans="1:10" x14ac:dyDescent="0.25">
      <c r="A94" t="s">
        <v>11</v>
      </c>
      <c r="B94">
        <f t="shared" si="12"/>
        <v>2013</v>
      </c>
      <c r="C94" s="2">
        <v>41598</v>
      </c>
      <c r="D94" s="4">
        <f t="shared" si="9"/>
        <v>2012</v>
      </c>
      <c r="E94" s="4">
        <f t="shared" si="10"/>
        <v>2011</v>
      </c>
      <c r="F94">
        <v>7927000</v>
      </c>
      <c r="G94">
        <f>0.35*F94</f>
        <v>2774450</v>
      </c>
      <c r="H94">
        <v>0</v>
      </c>
      <c r="I94">
        <v>0</v>
      </c>
    </row>
    <row r="95" spans="1:10" x14ac:dyDescent="0.25">
      <c r="A95" t="s">
        <v>11</v>
      </c>
      <c r="B95">
        <f t="shared" si="12"/>
        <v>2014</v>
      </c>
      <c r="C95" s="2">
        <v>41681</v>
      </c>
      <c r="D95" s="4">
        <f t="shared" si="9"/>
        <v>2012</v>
      </c>
      <c r="E95" s="4">
        <f t="shared" si="10"/>
        <v>2011</v>
      </c>
      <c r="F95">
        <v>10001684</v>
      </c>
      <c r="G95">
        <f>0.19*F95</f>
        <v>1900319.96</v>
      </c>
      <c r="H95">
        <v>0</v>
      </c>
      <c r="I95">
        <v>0</v>
      </c>
      <c r="J95">
        <v>1</v>
      </c>
    </row>
    <row r="96" spans="1:10" x14ac:dyDescent="0.25">
      <c r="A96" t="s">
        <v>11</v>
      </c>
      <c r="B96">
        <f t="shared" si="12"/>
        <v>2014</v>
      </c>
      <c r="C96" s="2">
        <v>41934</v>
      </c>
      <c r="D96" s="4">
        <f t="shared" si="9"/>
        <v>2013</v>
      </c>
      <c r="E96" s="4">
        <f t="shared" si="10"/>
        <v>2012</v>
      </c>
      <c r="F96">
        <v>3711918</v>
      </c>
      <c r="G96">
        <v>2419924</v>
      </c>
      <c r="H96">
        <v>0</v>
      </c>
      <c r="I96">
        <v>0</v>
      </c>
    </row>
    <row r="97" spans="1:10" x14ac:dyDescent="0.25">
      <c r="A97" t="s">
        <v>11</v>
      </c>
      <c r="B97">
        <f t="shared" si="12"/>
        <v>2015</v>
      </c>
      <c r="C97" s="2">
        <v>42065</v>
      </c>
      <c r="D97" s="4">
        <f t="shared" si="9"/>
        <v>2013</v>
      </c>
      <c r="E97" s="4">
        <f t="shared" si="10"/>
        <v>2012</v>
      </c>
      <c r="F97">
        <v>745221</v>
      </c>
      <c r="G97">
        <v>206100</v>
      </c>
      <c r="J97">
        <v>1</v>
      </c>
    </row>
    <row r="98" spans="1:10" x14ac:dyDescent="0.25">
      <c r="A98" t="s">
        <v>11</v>
      </c>
      <c r="B98">
        <f t="shared" ref="B98:B106" si="13">YEAR(C98)</f>
        <v>2015</v>
      </c>
      <c r="C98" s="2">
        <v>42320</v>
      </c>
      <c r="D98" s="4">
        <f t="shared" si="9"/>
        <v>2014</v>
      </c>
      <c r="E98" s="4">
        <f t="shared" si="10"/>
        <v>2013</v>
      </c>
      <c r="F98">
        <v>3790083</v>
      </c>
      <c r="G98">
        <v>839116</v>
      </c>
      <c r="J98">
        <v>1</v>
      </c>
    </row>
    <row r="99" spans="1:10" x14ac:dyDescent="0.25">
      <c r="A99" t="s">
        <v>11</v>
      </c>
      <c r="B99">
        <f t="shared" si="13"/>
        <v>2016</v>
      </c>
      <c r="C99" s="2">
        <v>42667</v>
      </c>
      <c r="D99" s="4">
        <f t="shared" si="9"/>
        <v>2015</v>
      </c>
      <c r="E99" s="4">
        <f t="shared" si="10"/>
        <v>2014</v>
      </c>
      <c r="F99">
        <v>12047761</v>
      </c>
      <c r="G99">
        <v>3677410</v>
      </c>
      <c r="J99">
        <v>1</v>
      </c>
    </row>
    <row r="100" spans="1:10" x14ac:dyDescent="0.25">
      <c r="A100" t="s">
        <v>11</v>
      </c>
      <c r="B100">
        <f t="shared" si="13"/>
        <v>2017</v>
      </c>
      <c r="C100" s="2">
        <v>43075</v>
      </c>
      <c r="D100" s="4">
        <f t="shared" si="9"/>
        <v>2016</v>
      </c>
      <c r="E100" s="4">
        <f t="shared" si="10"/>
        <v>2015</v>
      </c>
      <c r="F100">
        <v>13037000</v>
      </c>
      <c r="G100">
        <f>(14596000-11605000)/1.96</f>
        <v>1526020.4081632653</v>
      </c>
    </row>
    <row r="101" spans="1:10" x14ac:dyDescent="0.25">
      <c r="A101" t="s">
        <v>11</v>
      </c>
      <c r="B101">
        <f t="shared" si="13"/>
        <v>2018</v>
      </c>
      <c r="C101" s="2">
        <v>43131</v>
      </c>
      <c r="D101" s="4">
        <f t="shared" si="9"/>
        <v>2016</v>
      </c>
      <c r="E101" s="4">
        <f t="shared" si="10"/>
        <v>2015</v>
      </c>
      <c r="F101">
        <v>20115353</v>
      </c>
      <c r="G101">
        <f>(20909920-19320786)/1.28</f>
        <v>1241510.9375</v>
      </c>
      <c r="J101">
        <v>1</v>
      </c>
    </row>
    <row r="102" spans="1:10" x14ac:dyDescent="0.25">
      <c r="A102" t="s">
        <v>11</v>
      </c>
      <c r="B102">
        <f>YEAR(C101)</f>
        <v>2018</v>
      </c>
      <c r="C102" s="2">
        <v>43410</v>
      </c>
      <c r="D102" s="4">
        <f t="shared" si="9"/>
        <v>2017</v>
      </c>
      <c r="E102" s="4">
        <f t="shared" si="10"/>
        <v>2016</v>
      </c>
    </row>
    <row r="103" spans="1:10" x14ac:dyDescent="0.25">
      <c r="A103" t="s">
        <v>11</v>
      </c>
      <c r="B103">
        <f t="shared" si="13"/>
        <v>2019</v>
      </c>
      <c r="C103" s="2">
        <v>43486</v>
      </c>
      <c r="D103" s="4">
        <f t="shared" si="9"/>
        <v>2017</v>
      </c>
      <c r="E103" s="4">
        <f t="shared" si="10"/>
        <v>2016</v>
      </c>
      <c r="F103">
        <v>9434544</v>
      </c>
      <c r="G103">
        <f>(9837692-9031396)/1.28</f>
        <v>629918.75</v>
      </c>
      <c r="J103">
        <v>1</v>
      </c>
    </row>
    <row r="104" spans="1:10" x14ac:dyDescent="0.25">
      <c r="A104" t="s">
        <v>11</v>
      </c>
      <c r="B104">
        <f t="shared" si="13"/>
        <v>2020</v>
      </c>
      <c r="C104" s="2">
        <v>43858</v>
      </c>
      <c r="D104" s="4">
        <f t="shared" si="9"/>
        <v>2018</v>
      </c>
      <c r="E104" s="4">
        <f t="shared" si="10"/>
        <v>2017</v>
      </c>
      <c r="F104">
        <v>921317</v>
      </c>
      <c r="G104">
        <f>(959322-883311)/1.28</f>
        <v>59383.59375</v>
      </c>
      <c r="J104">
        <v>1</v>
      </c>
    </row>
    <row r="105" spans="1:10" x14ac:dyDescent="0.25">
      <c r="A105" t="s">
        <v>11</v>
      </c>
      <c r="B105">
        <f t="shared" si="13"/>
        <v>2020</v>
      </c>
      <c r="C105" s="2">
        <v>43881</v>
      </c>
      <c r="D105" s="4">
        <f t="shared" si="9"/>
        <v>2018</v>
      </c>
      <c r="E105" s="4">
        <f t="shared" si="10"/>
        <v>2017</v>
      </c>
      <c r="F105">
        <v>1016866</v>
      </c>
      <c r="G105">
        <f>(1633398-1477932)/1.28</f>
        <v>121457.8125</v>
      </c>
    </row>
    <row r="106" spans="1:10" x14ac:dyDescent="0.25">
      <c r="A106" t="s">
        <v>11</v>
      </c>
      <c r="B106">
        <f t="shared" si="13"/>
        <v>2021</v>
      </c>
      <c r="C106" s="2">
        <v>44235</v>
      </c>
      <c r="D106" s="4">
        <f t="shared" si="9"/>
        <v>2019</v>
      </c>
      <c r="E106" s="4">
        <f t="shared" si="10"/>
        <v>2018</v>
      </c>
      <c r="F106">
        <v>2517584</v>
      </c>
      <c r="G106">
        <f>(2773167-2279856)/1.96</f>
        <v>251689.28571428571</v>
      </c>
      <c r="H106">
        <v>0</v>
      </c>
      <c r="I106">
        <v>0</v>
      </c>
      <c r="J106">
        <v>1</v>
      </c>
    </row>
    <row r="107" spans="1:10" x14ac:dyDescent="0.25">
      <c r="A107" t="s">
        <v>11</v>
      </c>
      <c r="B107">
        <v>2022</v>
      </c>
      <c r="C107" s="2">
        <v>44623</v>
      </c>
      <c r="D107" s="4">
        <f t="shared" si="9"/>
        <v>2020</v>
      </c>
      <c r="E107" s="4">
        <f t="shared" si="10"/>
        <v>2019</v>
      </c>
      <c r="F107">
        <v>5665970</v>
      </c>
      <c r="G107">
        <f>(6241174-5130950)/1.96</f>
        <v>566440.81632653065</v>
      </c>
      <c r="H107">
        <v>164700</v>
      </c>
      <c r="I107">
        <f>0.1*H107</f>
        <v>16470</v>
      </c>
      <c r="J107">
        <v>1</v>
      </c>
    </row>
    <row r="108" spans="1:10" x14ac:dyDescent="0.25">
      <c r="A108" t="s">
        <v>11</v>
      </c>
      <c r="B108">
        <v>2023</v>
      </c>
      <c r="C108" s="2">
        <v>44972</v>
      </c>
      <c r="D108" s="4">
        <f t="shared" si="9"/>
        <v>2021</v>
      </c>
      <c r="E108" s="4">
        <f t="shared" si="10"/>
        <v>2020</v>
      </c>
      <c r="F108">
        <v>6205995</v>
      </c>
      <c r="G108">
        <f>(6836023-5619982)/1.96</f>
        <v>620429.08163265302</v>
      </c>
      <c r="H108">
        <v>226994</v>
      </c>
      <c r="I108">
        <f>0.1*H108</f>
        <v>22699.4</v>
      </c>
      <c r="J108">
        <v>1</v>
      </c>
    </row>
    <row r="109" spans="1:10" x14ac:dyDescent="0.25">
      <c r="A109" t="s">
        <v>13</v>
      </c>
      <c r="B109">
        <f>YEAR(C109)</f>
        <v>1977</v>
      </c>
      <c r="C109" s="2">
        <v>28402</v>
      </c>
      <c r="D109" s="4">
        <f t="shared" si="9"/>
        <v>1976</v>
      </c>
      <c r="E109" s="4">
        <f t="shared" si="10"/>
        <v>1975</v>
      </c>
      <c r="F109">
        <v>4869510</v>
      </c>
      <c r="G109">
        <v>1309300</v>
      </c>
      <c r="H109">
        <v>0</v>
      </c>
      <c r="I109">
        <v>0</v>
      </c>
    </row>
    <row r="110" spans="1:10" x14ac:dyDescent="0.25">
      <c r="A110" t="s">
        <v>13</v>
      </c>
      <c r="B110">
        <f>YEAR(C110)</f>
        <v>1978</v>
      </c>
      <c r="C110" s="2">
        <v>28562</v>
      </c>
      <c r="D110" s="4">
        <f t="shared" si="9"/>
        <v>1976</v>
      </c>
      <c r="E110" s="4">
        <f t="shared" si="10"/>
        <v>1975</v>
      </c>
      <c r="F110">
        <v>1597985</v>
      </c>
      <c r="G110">
        <v>362175</v>
      </c>
      <c r="H110">
        <v>0</v>
      </c>
      <c r="I110">
        <v>0</v>
      </c>
      <c r="J110">
        <v>1</v>
      </c>
    </row>
    <row r="111" spans="1:10" x14ac:dyDescent="0.25">
      <c r="A111" t="s">
        <v>13</v>
      </c>
      <c r="B111">
        <f t="shared" ref="B111:B112" si="14">YEAR(C111)</f>
        <v>1979</v>
      </c>
      <c r="C111" s="2">
        <v>28927</v>
      </c>
      <c r="D111" s="4">
        <f t="shared" si="9"/>
        <v>1977</v>
      </c>
      <c r="E111" s="4">
        <f t="shared" si="10"/>
        <v>1976</v>
      </c>
      <c r="F111">
        <v>768000</v>
      </c>
      <c r="G111">
        <f>0.37*F111</f>
        <v>284160</v>
      </c>
      <c r="H111">
        <v>1448000</v>
      </c>
      <c r="I111">
        <f>0.37*H111</f>
        <v>535760</v>
      </c>
      <c r="J111">
        <v>1</v>
      </c>
    </row>
    <row r="112" spans="1:10" x14ac:dyDescent="0.25">
      <c r="A112" t="s">
        <v>13</v>
      </c>
      <c r="B112">
        <f t="shared" si="14"/>
        <v>1979</v>
      </c>
      <c r="C112" s="2">
        <v>29186</v>
      </c>
      <c r="D112" s="4">
        <f t="shared" si="9"/>
        <v>1978</v>
      </c>
      <c r="E112" s="4">
        <f t="shared" si="10"/>
        <v>1977</v>
      </c>
    </row>
    <row r="113" spans="1:10" x14ac:dyDescent="0.25">
      <c r="A113" t="s">
        <v>13</v>
      </c>
      <c r="B113">
        <f t="shared" ref="B113:B144" si="15">YEAR(C113)</f>
        <v>1980</v>
      </c>
      <c r="C113" s="2">
        <v>29444</v>
      </c>
      <c r="D113" s="4">
        <f t="shared" si="9"/>
        <v>1979</v>
      </c>
      <c r="E113" s="4">
        <f t="shared" si="10"/>
        <v>1978</v>
      </c>
      <c r="F113">
        <v>2255684</v>
      </c>
      <c r="G113">
        <v>923740</v>
      </c>
      <c r="H113">
        <v>752430</v>
      </c>
      <c r="I113">
        <v>450219</v>
      </c>
    </row>
    <row r="114" spans="1:10" x14ac:dyDescent="0.25">
      <c r="A114" t="s">
        <v>13</v>
      </c>
      <c r="B114">
        <f t="shared" si="15"/>
        <v>1980</v>
      </c>
      <c r="C114" s="2">
        <v>29514</v>
      </c>
      <c r="D114" s="4">
        <f t="shared" si="9"/>
        <v>1979</v>
      </c>
      <c r="E114" s="4">
        <f t="shared" si="10"/>
        <v>1978</v>
      </c>
      <c r="F114">
        <v>2877000</v>
      </c>
      <c r="G114">
        <f>0.41*F114</f>
        <v>1179570</v>
      </c>
      <c r="H114">
        <v>775000</v>
      </c>
      <c r="I114">
        <f>0.41*H114</f>
        <v>317750</v>
      </c>
      <c r="J114">
        <v>1</v>
      </c>
    </row>
    <row r="115" spans="1:10" x14ac:dyDescent="0.25">
      <c r="A115" t="s">
        <v>13</v>
      </c>
      <c r="B115">
        <f t="shared" si="15"/>
        <v>1981</v>
      </c>
      <c r="C115" s="2">
        <v>29810</v>
      </c>
      <c r="D115" s="4">
        <f t="shared" si="9"/>
        <v>1980</v>
      </c>
      <c r="E115" s="4">
        <f t="shared" si="10"/>
        <v>1979</v>
      </c>
      <c r="F115">
        <v>1720396</v>
      </c>
      <c r="G115">
        <v>1192781</v>
      </c>
      <c r="H115">
        <v>1762124</v>
      </c>
      <c r="I115">
        <v>879281</v>
      </c>
    </row>
    <row r="116" spans="1:10" x14ac:dyDescent="0.25">
      <c r="A116" t="s">
        <v>13</v>
      </c>
      <c r="B116">
        <f t="shared" si="15"/>
        <v>1981</v>
      </c>
      <c r="C116" s="2">
        <v>29880</v>
      </c>
      <c r="D116" s="4">
        <f t="shared" si="9"/>
        <v>1980</v>
      </c>
      <c r="E116" s="4">
        <f t="shared" si="10"/>
        <v>1979</v>
      </c>
      <c r="F116">
        <v>1687092</v>
      </c>
      <c r="G116">
        <v>306485</v>
      </c>
      <c r="H116">
        <v>1517810</v>
      </c>
      <c r="I116">
        <v>337552</v>
      </c>
    </row>
    <row r="117" spans="1:10" x14ac:dyDescent="0.25">
      <c r="A117" t="s">
        <v>13</v>
      </c>
      <c r="B117">
        <f t="shared" si="15"/>
        <v>1982</v>
      </c>
      <c r="C117" s="2">
        <v>30016</v>
      </c>
      <c r="D117" s="4">
        <f t="shared" si="9"/>
        <v>1980</v>
      </c>
      <c r="E117" s="4">
        <f t="shared" si="10"/>
        <v>1979</v>
      </c>
      <c r="F117">
        <v>2144947</v>
      </c>
      <c r="G117">
        <v>375980</v>
      </c>
      <c r="H117">
        <v>0</v>
      </c>
      <c r="I117">
        <v>0</v>
      </c>
      <c r="J117">
        <v>1</v>
      </c>
    </row>
    <row r="118" spans="1:10" x14ac:dyDescent="0.25">
      <c r="A118" t="s">
        <v>13</v>
      </c>
      <c r="B118">
        <f t="shared" si="15"/>
        <v>1982</v>
      </c>
      <c r="C118" s="2">
        <v>30116</v>
      </c>
      <c r="D118" s="4">
        <f t="shared" si="9"/>
        <v>1981</v>
      </c>
      <c r="E118" s="4">
        <f t="shared" si="10"/>
        <v>1980</v>
      </c>
      <c r="F118">
        <v>4025640</v>
      </c>
      <c r="G118">
        <v>2508385</v>
      </c>
      <c r="H118">
        <v>535894</v>
      </c>
      <c r="I118">
        <v>344340</v>
      </c>
    </row>
    <row r="119" spans="1:10" x14ac:dyDescent="0.25">
      <c r="A119" t="s">
        <v>13</v>
      </c>
      <c r="B119">
        <f t="shared" si="15"/>
        <v>1982</v>
      </c>
      <c r="C119" s="2">
        <v>30152</v>
      </c>
      <c r="D119" s="4">
        <f t="shared" si="9"/>
        <v>1981</v>
      </c>
      <c r="E119" s="4">
        <f t="shared" si="10"/>
        <v>1980</v>
      </c>
      <c r="F119">
        <v>2992522</v>
      </c>
      <c r="G119">
        <v>1569741</v>
      </c>
      <c r="H119">
        <v>281139</v>
      </c>
      <c r="I119">
        <v>170713</v>
      </c>
    </row>
    <row r="120" spans="1:10" x14ac:dyDescent="0.25">
      <c r="A120" t="s">
        <v>13</v>
      </c>
      <c r="B120">
        <f t="shared" si="15"/>
        <v>1982</v>
      </c>
      <c r="C120" s="2">
        <v>30173</v>
      </c>
      <c r="D120" s="4">
        <f t="shared" si="9"/>
        <v>1981</v>
      </c>
      <c r="E120" s="4">
        <f t="shared" si="10"/>
        <v>1980</v>
      </c>
      <c r="F120">
        <v>4235338</v>
      </c>
      <c r="G120">
        <v>1685478</v>
      </c>
      <c r="H120">
        <v>36405</v>
      </c>
      <c r="I120">
        <v>24295</v>
      </c>
    </row>
    <row r="121" spans="1:10" x14ac:dyDescent="0.25">
      <c r="A121" t="s">
        <v>13</v>
      </c>
      <c r="B121">
        <f t="shared" si="15"/>
        <v>1982</v>
      </c>
      <c r="C121" s="2">
        <v>30285</v>
      </c>
      <c r="D121" s="4">
        <f t="shared" si="9"/>
        <v>1981</v>
      </c>
      <c r="E121" s="4">
        <f t="shared" si="10"/>
        <v>1980</v>
      </c>
      <c r="F121">
        <v>3785000</v>
      </c>
      <c r="G121">
        <f>0.21*F121</f>
        <v>794850</v>
      </c>
      <c r="H121">
        <v>66000</v>
      </c>
      <c r="I121">
        <f>0.21*H121</f>
        <v>13860</v>
      </c>
      <c r="J121">
        <v>1</v>
      </c>
    </row>
    <row r="122" spans="1:10" x14ac:dyDescent="0.25">
      <c r="A122" t="s">
        <v>13</v>
      </c>
      <c r="B122">
        <f t="shared" si="15"/>
        <v>1983</v>
      </c>
      <c r="C122" s="2">
        <v>30522</v>
      </c>
      <c r="D122" s="4">
        <f t="shared" si="9"/>
        <v>1982</v>
      </c>
      <c r="E122" s="4">
        <f t="shared" si="10"/>
        <v>1981</v>
      </c>
      <c r="F122">
        <v>2911074</v>
      </c>
      <c r="G122">
        <v>1045011</v>
      </c>
      <c r="H122">
        <v>0</v>
      </c>
      <c r="I122">
        <v>0</v>
      </c>
    </row>
    <row r="123" spans="1:10" x14ac:dyDescent="0.25">
      <c r="A123" t="s">
        <v>13</v>
      </c>
      <c r="B123">
        <f t="shared" si="15"/>
        <v>1983</v>
      </c>
      <c r="C123" s="2">
        <v>30573</v>
      </c>
      <c r="D123" s="4">
        <f t="shared" si="9"/>
        <v>1982</v>
      </c>
      <c r="E123" s="4">
        <f t="shared" si="10"/>
        <v>1981</v>
      </c>
      <c r="F123">
        <v>4751148</v>
      </c>
      <c r="G123">
        <v>1833885</v>
      </c>
      <c r="H123">
        <v>1451384</v>
      </c>
      <c r="I123">
        <v>751732</v>
      </c>
    </row>
    <row r="124" spans="1:10" x14ac:dyDescent="0.25">
      <c r="A124" t="s">
        <v>13</v>
      </c>
      <c r="B124">
        <f t="shared" si="15"/>
        <v>1983</v>
      </c>
      <c r="C124" s="2">
        <v>30622</v>
      </c>
      <c r="D124" s="4">
        <f t="shared" si="9"/>
        <v>1982</v>
      </c>
      <c r="E124" s="4">
        <f t="shared" si="10"/>
        <v>1981</v>
      </c>
      <c r="F124">
        <v>4335868</v>
      </c>
      <c r="G124">
        <v>1303277</v>
      </c>
      <c r="H124">
        <v>0</v>
      </c>
      <c r="I124">
        <v>0</v>
      </c>
      <c r="J124">
        <v>1</v>
      </c>
    </row>
    <row r="125" spans="1:10" x14ac:dyDescent="0.25">
      <c r="A125" t="s">
        <v>13</v>
      </c>
      <c r="B125">
        <f t="shared" si="15"/>
        <v>1984</v>
      </c>
      <c r="C125" s="2">
        <v>30908</v>
      </c>
      <c r="D125" s="4">
        <f t="shared" si="9"/>
        <v>1983</v>
      </c>
      <c r="E125" s="4">
        <f t="shared" si="10"/>
        <v>1982</v>
      </c>
      <c r="F125">
        <v>2508874</v>
      </c>
      <c r="G125">
        <v>1210088</v>
      </c>
      <c r="H125">
        <v>105297</v>
      </c>
      <c r="I125">
        <v>131280</v>
      </c>
    </row>
    <row r="126" spans="1:10" x14ac:dyDescent="0.25">
      <c r="A126" t="s">
        <v>13</v>
      </c>
      <c r="B126">
        <f t="shared" si="15"/>
        <v>1984</v>
      </c>
      <c r="C126" s="2">
        <v>30983</v>
      </c>
      <c r="D126" s="4">
        <f t="shared" si="9"/>
        <v>1983</v>
      </c>
      <c r="E126" s="4">
        <f t="shared" si="10"/>
        <v>1982</v>
      </c>
      <c r="F126">
        <v>3517182</v>
      </c>
      <c r="G126">
        <v>887087</v>
      </c>
      <c r="H126">
        <v>533780</v>
      </c>
      <c r="I126">
        <v>167123</v>
      </c>
      <c r="J126">
        <v>1</v>
      </c>
    </row>
    <row r="127" spans="1:10" x14ac:dyDescent="0.25">
      <c r="A127" t="s">
        <v>13</v>
      </c>
      <c r="B127">
        <f t="shared" si="15"/>
        <v>1985</v>
      </c>
      <c r="C127" s="2">
        <v>31276</v>
      </c>
      <c r="D127" s="4">
        <f t="shared" si="9"/>
        <v>1984</v>
      </c>
      <c r="E127" s="4">
        <f t="shared" si="10"/>
        <v>1983</v>
      </c>
      <c r="F127">
        <v>2684345</v>
      </c>
      <c r="G127">
        <v>628044</v>
      </c>
      <c r="H127">
        <v>420917</v>
      </c>
      <c r="I127">
        <v>119280</v>
      </c>
    </row>
    <row r="128" spans="1:10" x14ac:dyDescent="0.25">
      <c r="A128" t="s">
        <v>13</v>
      </c>
      <c r="B128">
        <f t="shared" si="15"/>
        <v>1985</v>
      </c>
      <c r="C128" s="2">
        <v>31277</v>
      </c>
      <c r="D128" s="4">
        <f t="shared" si="9"/>
        <v>1984</v>
      </c>
      <c r="E128" s="4">
        <f t="shared" si="10"/>
        <v>1983</v>
      </c>
      <c r="F128">
        <v>4255000</v>
      </c>
      <c r="G128">
        <f>0.39*F128</f>
        <v>1659450</v>
      </c>
      <c r="H128">
        <v>612000</v>
      </c>
      <c r="I128">
        <f>0.39*H128</f>
        <v>238680</v>
      </c>
      <c r="J128">
        <v>1</v>
      </c>
    </row>
    <row r="129" spans="1:10" x14ac:dyDescent="0.25">
      <c r="A129" t="s">
        <v>13</v>
      </c>
      <c r="B129">
        <f t="shared" si="15"/>
        <v>1986</v>
      </c>
      <c r="C129" s="2">
        <v>31653</v>
      </c>
      <c r="D129" s="4">
        <f t="shared" si="9"/>
        <v>1985</v>
      </c>
      <c r="E129" s="4">
        <f t="shared" si="10"/>
        <v>1984</v>
      </c>
      <c r="F129">
        <v>2693317</v>
      </c>
      <c r="G129">
        <v>1396108</v>
      </c>
      <c r="H129">
        <v>202723</v>
      </c>
      <c r="I129">
        <v>105083</v>
      </c>
    </row>
    <row r="130" spans="1:10" x14ac:dyDescent="0.25">
      <c r="A130" t="s">
        <v>13</v>
      </c>
      <c r="B130">
        <f t="shared" si="15"/>
        <v>1986</v>
      </c>
      <c r="C130" s="2">
        <v>31654</v>
      </c>
      <c r="D130" s="4">
        <f t="shared" si="9"/>
        <v>1985</v>
      </c>
      <c r="E130" s="4">
        <f t="shared" si="10"/>
        <v>1984</v>
      </c>
      <c r="F130">
        <v>2160057</v>
      </c>
      <c r="G130">
        <v>1092649</v>
      </c>
      <c r="H130">
        <v>162585</v>
      </c>
      <c r="I130">
        <v>82242</v>
      </c>
    </row>
    <row r="131" spans="1:10" x14ac:dyDescent="0.25">
      <c r="A131" t="s">
        <v>13</v>
      </c>
      <c r="B131">
        <f t="shared" si="15"/>
        <v>1986</v>
      </c>
      <c r="C131" s="2">
        <v>31678</v>
      </c>
      <c r="D131" s="4">
        <f t="shared" si="9"/>
        <v>1985</v>
      </c>
      <c r="E131" s="4">
        <f t="shared" si="10"/>
        <v>1984</v>
      </c>
      <c r="F131">
        <v>770382</v>
      </c>
      <c r="G131">
        <v>382116</v>
      </c>
      <c r="H131">
        <v>1520922</v>
      </c>
      <c r="I131">
        <v>655143</v>
      </c>
    </row>
    <row r="132" spans="1:10" x14ac:dyDescent="0.25">
      <c r="A132" t="s">
        <v>13</v>
      </c>
      <c r="B132">
        <f t="shared" si="15"/>
        <v>1986</v>
      </c>
      <c r="C132" s="2">
        <v>31679</v>
      </c>
      <c r="D132" s="4">
        <f t="shared" si="9"/>
        <v>1985</v>
      </c>
      <c r="E132" s="4">
        <f t="shared" si="10"/>
        <v>1984</v>
      </c>
      <c r="F132">
        <v>930628</v>
      </c>
      <c r="G132">
        <v>708435</v>
      </c>
      <c r="H132">
        <v>1954179</v>
      </c>
      <c r="I132">
        <v>1740864</v>
      </c>
    </row>
    <row r="133" spans="1:10" x14ac:dyDescent="0.25">
      <c r="A133" t="s">
        <v>13</v>
      </c>
      <c r="B133">
        <f t="shared" si="15"/>
        <v>1986</v>
      </c>
      <c r="C133" s="2">
        <v>31748</v>
      </c>
      <c r="D133" s="4">
        <f t="shared" si="9"/>
        <v>1985</v>
      </c>
      <c r="E133" s="4">
        <f t="shared" si="10"/>
        <v>1984</v>
      </c>
      <c r="F133">
        <v>960000</v>
      </c>
      <c r="G133">
        <f>0.3*F133</f>
        <v>288000</v>
      </c>
      <c r="H133">
        <v>1133000</v>
      </c>
      <c r="I133">
        <f>0.3*H133</f>
        <v>339900</v>
      </c>
      <c r="J133">
        <v>1</v>
      </c>
    </row>
    <row r="134" spans="1:10" x14ac:dyDescent="0.25">
      <c r="A134" t="s">
        <v>13</v>
      </c>
      <c r="B134">
        <f t="shared" si="15"/>
        <v>1987</v>
      </c>
      <c r="C134" s="2">
        <v>31974</v>
      </c>
      <c r="D134" s="4">
        <f t="shared" si="9"/>
        <v>1986</v>
      </c>
      <c r="E134" s="4">
        <f t="shared" si="10"/>
        <v>1985</v>
      </c>
      <c r="F134">
        <v>146470</v>
      </c>
      <c r="G134">
        <v>69888</v>
      </c>
      <c r="H134">
        <v>1194230</v>
      </c>
      <c r="I134">
        <v>695731</v>
      </c>
    </row>
    <row r="135" spans="1:10" x14ac:dyDescent="0.25">
      <c r="A135" t="s">
        <v>13</v>
      </c>
      <c r="B135">
        <f t="shared" si="15"/>
        <v>1987</v>
      </c>
      <c r="C135" s="2">
        <v>32036</v>
      </c>
      <c r="D135" s="4">
        <f t="shared" si="9"/>
        <v>1986</v>
      </c>
      <c r="E135" s="4">
        <f t="shared" si="10"/>
        <v>1985</v>
      </c>
      <c r="F135">
        <v>25000</v>
      </c>
      <c r="G135">
        <f>0.23*F135</f>
        <v>5750</v>
      </c>
      <c r="H135">
        <v>1188000</v>
      </c>
      <c r="I135">
        <f>0.23*H135</f>
        <v>273240</v>
      </c>
      <c r="J135">
        <v>1</v>
      </c>
    </row>
    <row r="136" spans="1:10" x14ac:dyDescent="0.25">
      <c r="A136" t="s">
        <v>13</v>
      </c>
      <c r="B136">
        <f t="shared" si="15"/>
        <v>1988</v>
      </c>
      <c r="C136" s="2">
        <v>32202</v>
      </c>
      <c r="D136" s="4">
        <f t="shared" si="9"/>
        <v>1986</v>
      </c>
      <c r="E136" s="4">
        <f t="shared" si="10"/>
        <v>1985</v>
      </c>
      <c r="F136">
        <v>0</v>
      </c>
      <c r="G136">
        <v>0</v>
      </c>
      <c r="H136">
        <v>1924688</v>
      </c>
      <c r="I136">
        <v>1289216</v>
      </c>
    </row>
    <row r="137" spans="1:10" x14ac:dyDescent="0.25">
      <c r="A137" t="s">
        <v>13</v>
      </c>
      <c r="B137">
        <f t="shared" si="15"/>
        <v>1988</v>
      </c>
      <c r="C137" s="2">
        <v>32331</v>
      </c>
      <c r="D137" s="4">
        <f t="shared" si="9"/>
        <v>1987</v>
      </c>
      <c r="E137" s="4">
        <f t="shared" si="10"/>
        <v>1986</v>
      </c>
      <c r="F137">
        <v>772879</v>
      </c>
      <c r="G137">
        <v>259838</v>
      </c>
      <c r="H137">
        <v>1558447</v>
      </c>
      <c r="I137">
        <v>513917</v>
      </c>
    </row>
    <row r="138" spans="1:10" x14ac:dyDescent="0.25">
      <c r="A138" t="s">
        <v>13</v>
      </c>
      <c r="B138">
        <f t="shared" si="15"/>
        <v>1988</v>
      </c>
      <c r="C138" s="2">
        <v>32408</v>
      </c>
      <c r="D138" s="4">
        <f t="shared" ref="D138:D201" si="16">IF(MONTH(C138)&lt;4,B138-2,B138-1)</f>
        <v>1987</v>
      </c>
      <c r="E138" s="4">
        <f t="shared" ref="E138:E201" si="17">IF(MONTH(C138)&lt;4,B138-3,B138-2)</f>
        <v>1986</v>
      </c>
      <c r="F138">
        <v>2067000</v>
      </c>
      <c r="G138">
        <f>0.25*F138</f>
        <v>516750</v>
      </c>
      <c r="H138">
        <v>278000</v>
      </c>
      <c r="I138">
        <f>0.25*H138</f>
        <v>69500</v>
      </c>
      <c r="J138">
        <v>1</v>
      </c>
    </row>
    <row r="139" spans="1:10" x14ac:dyDescent="0.25">
      <c r="A139" t="s">
        <v>13</v>
      </c>
      <c r="B139">
        <f t="shared" si="15"/>
        <v>1989</v>
      </c>
      <c r="C139" s="2">
        <v>32680</v>
      </c>
      <c r="D139" s="4">
        <f t="shared" si="16"/>
        <v>1988</v>
      </c>
      <c r="E139" s="4">
        <f t="shared" si="17"/>
        <v>1987</v>
      </c>
      <c r="F139">
        <v>2467806</v>
      </c>
      <c r="G139">
        <v>735095</v>
      </c>
      <c r="H139">
        <v>435714</v>
      </c>
      <c r="I139">
        <v>206841</v>
      </c>
    </row>
    <row r="140" spans="1:10" x14ac:dyDescent="0.25">
      <c r="A140" t="s">
        <v>13</v>
      </c>
      <c r="B140">
        <f t="shared" si="15"/>
        <v>1989</v>
      </c>
      <c r="C140" s="2">
        <v>32782</v>
      </c>
      <c r="D140" s="4">
        <f t="shared" si="16"/>
        <v>1988</v>
      </c>
      <c r="E140" s="4">
        <f t="shared" si="17"/>
        <v>1987</v>
      </c>
      <c r="F140">
        <v>4879499</v>
      </c>
      <c r="G140">
        <v>1777770</v>
      </c>
      <c r="H140">
        <v>51126</v>
      </c>
      <c r="I140">
        <v>24280</v>
      </c>
    </row>
    <row r="141" spans="1:10" x14ac:dyDescent="0.25">
      <c r="A141" t="s">
        <v>13</v>
      </c>
      <c r="B141">
        <f t="shared" si="15"/>
        <v>1990</v>
      </c>
      <c r="C141" s="2">
        <v>32927</v>
      </c>
      <c r="D141" s="4">
        <f t="shared" si="16"/>
        <v>1988</v>
      </c>
      <c r="E141" s="4">
        <f t="shared" si="17"/>
        <v>1987</v>
      </c>
      <c r="F141">
        <v>2571000</v>
      </c>
      <c r="G141">
        <f>0.23*F141</f>
        <v>591330</v>
      </c>
      <c r="H141">
        <v>468000</v>
      </c>
      <c r="I141">
        <f>0.23*H141</f>
        <v>107640</v>
      </c>
      <c r="J141">
        <v>1</v>
      </c>
    </row>
    <row r="142" spans="1:10" x14ac:dyDescent="0.25">
      <c r="A142" t="s">
        <v>13</v>
      </c>
      <c r="B142">
        <f t="shared" si="15"/>
        <v>1990</v>
      </c>
      <c r="C142" s="2">
        <v>33044</v>
      </c>
      <c r="D142" s="4">
        <f t="shared" si="16"/>
        <v>1989</v>
      </c>
      <c r="E142" s="4">
        <f t="shared" si="17"/>
        <v>1988</v>
      </c>
      <c r="F142">
        <v>1311703</v>
      </c>
      <c r="G142">
        <v>486583</v>
      </c>
      <c r="H142">
        <v>869956</v>
      </c>
      <c r="I142">
        <v>488319</v>
      </c>
    </row>
    <row r="143" spans="1:10" x14ac:dyDescent="0.25">
      <c r="A143" t="s">
        <v>13</v>
      </c>
      <c r="B143">
        <f t="shared" si="15"/>
        <v>1990</v>
      </c>
      <c r="C143" s="2">
        <v>33151</v>
      </c>
      <c r="D143" s="4">
        <f t="shared" si="16"/>
        <v>1989</v>
      </c>
      <c r="E143" s="4">
        <f t="shared" si="17"/>
        <v>1988</v>
      </c>
      <c r="F143">
        <v>1680000</v>
      </c>
      <c r="G143">
        <f>0.26*F143</f>
        <v>436800</v>
      </c>
      <c r="H143">
        <v>502000</v>
      </c>
      <c r="I143">
        <f>0.26*H143</f>
        <v>130520</v>
      </c>
      <c r="J143">
        <v>1</v>
      </c>
    </row>
    <row r="144" spans="1:10" x14ac:dyDescent="0.25">
      <c r="A144" t="s">
        <v>13</v>
      </c>
      <c r="B144">
        <f t="shared" si="15"/>
        <v>1991</v>
      </c>
      <c r="C144" s="2">
        <v>33414</v>
      </c>
      <c r="D144" s="4">
        <f t="shared" si="16"/>
        <v>1990</v>
      </c>
      <c r="E144" s="4">
        <f t="shared" si="17"/>
        <v>1989</v>
      </c>
      <c r="F144">
        <v>620352</v>
      </c>
      <c r="G144">
        <v>396826</v>
      </c>
      <c r="H144">
        <v>236726</v>
      </c>
      <c r="I144">
        <v>165938</v>
      </c>
    </row>
    <row r="145" spans="1:10" x14ac:dyDescent="0.25">
      <c r="A145" t="s">
        <v>13</v>
      </c>
      <c r="B145">
        <f t="shared" ref="B145:B168" si="18">YEAR(C145)</f>
        <v>1991</v>
      </c>
      <c r="C145" s="2">
        <v>33519</v>
      </c>
      <c r="D145" s="4">
        <f t="shared" si="16"/>
        <v>1990</v>
      </c>
      <c r="E145" s="4">
        <f t="shared" si="17"/>
        <v>1989</v>
      </c>
      <c r="F145">
        <v>203549</v>
      </c>
      <c r="G145">
        <v>134897</v>
      </c>
      <c r="H145">
        <v>1043143</v>
      </c>
      <c r="I145">
        <v>380799</v>
      </c>
    </row>
    <row r="146" spans="1:10" x14ac:dyDescent="0.25">
      <c r="A146" t="s">
        <v>13</v>
      </c>
      <c r="B146">
        <f t="shared" si="18"/>
        <v>1992</v>
      </c>
      <c r="C146" s="2">
        <v>33646</v>
      </c>
      <c r="D146" s="4">
        <f t="shared" si="16"/>
        <v>1990</v>
      </c>
      <c r="E146" s="4">
        <f t="shared" si="17"/>
        <v>1989</v>
      </c>
      <c r="F146">
        <v>859000</v>
      </c>
      <c r="G146">
        <f>0.33*F146</f>
        <v>283470</v>
      </c>
      <c r="H146">
        <v>349000</v>
      </c>
      <c r="I146">
        <f>0.33*H146</f>
        <v>115170</v>
      </c>
      <c r="J146">
        <v>1</v>
      </c>
    </row>
    <row r="147" spans="1:10" x14ac:dyDescent="0.25">
      <c r="A147" t="s">
        <v>13</v>
      </c>
      <c r="B147">
        <f t="shared" si="18"/>
        <v>1992</v>
      </c>
      <c r="C147" s="2">
        <v>33778</v>
      </c>
      <c r="D147" s="4">
        <f t="shared" si="16"/>
        <v>1991</v>
      </c>
      <c r="E147" s="4">
        <f t="shared" si="17"/>
        <v>1990</v>
      </c>
      <c r="F147">
        <v>1787851</v>
      </c>
      <c r="G147">
        <v>1267712</v>
      </c>
      <c r="H147">
        <v>74494</v>
      </c>
      <c r="I147">
        <v>52821</v>
      </c>
    </row>
    <row r="148" spans="1:10" x14ac:dyDescent="0.25">
      <c r="A148" t="s">
        <v>13</v>
      </c>
      <c r="B148">
        <f t="shared" si="18"/>
        <v>1992</v>
      </c>
      <c r="C148" s="2">
        <v>33941</v>
      </c>
      <c r="D148" s="4">
        <f t="shared" si="16"/>
        <v>1991</v>
      </c>
      <c r="E148" s="4">
        <f t="shared" si="17"/>
        <v>1990</v>
      </c>
      <c r="F148">
        <v>1053807</v>
      </c>
      <c r="G148">
        <v>170897</v>
      </c>
      <c r="H148">
        <v>1135896</v>
      </c>
      <c r="I148">
        <v>1310377</v>
      </c>
    </row>
    <row r="149" spans="1:10" x14ac:dyDescent="0.25">
      <c r="A149" t="s">
        <v>13</v>
      </c>
      <c r="B149">
        <f t="shared" si="18"/>
        <v>1993</v>
      </c>
      <c r="C149" s="2">
        <v>34025</v>
      </c>
      <c r="D149" s="4">
        <f t="shared" si="16"/>
        <v>1991</v>
      </c>
      <c r="E149" s="4">
        <f t="shared" si="17"/>
        <v>1990</v>
      </c>
      <c r="F149">
        <v>947000</v>
      </c>
      <c r="G149">
        <f>0.17*F149</f>
        <v>160990</v>
      </c>
      <c r="H149">
        <v>852000</v>
      </c>
      <c r="I149">
        <f>0.17*H149</f>
        <v>144840</v>
      </c>
      <c r="J149">
        <v>1</v>
      </c>
    </row>
    <row r="150" spans="1:10" x14ac:dyDescent="0.25">
      <c r="A150" t="s">
        <v>13</v>
      </c>
      <c r="B150">
        <f t="shared" si="18"/>
        <v>1993</v>
      </c>
      <c r="C150" s="2">
        <v>34026</v>
      </c>
      <c r="D150" s="4">
        <f t="shared" si="16"/>
        <v>1991</v>
      </c>
      <c r="E150" s="4">
        <f t="shared" si="17"/>
        <v>1990</v>
      </c>
      <c r="F150">
        <v>688612</v>
      </c>
      <c r="G150">
        <v>129710</v>
      </c>
      <c r="H150">
        <v>1106474</v>
      </c>
      <c r="I150">
        <v>285541</v>
      </c>
    </row>
    <row r="151" spans="1:10" x14ac:dyDescent="0.25">
      <c r="A151" t="s">
        <v>13</v>
      </c>
      <c r="B151">
        <f t="shared" si="18"/>
        <v>1993</v>
      </c>
      <c r="C151" s="2">
        <v>34166</v>
      </c>
      <c r="D151" s="4">
        <f t="shared" si="16"/>
        <v>1992</v>
      </c>
      <c r="E151" s="4">
        <f t="shared" si="17"/>
        <v>1991</v>
      </c>
      <c r="F151">
        <v>3362542</v>
      </c>
      <c r="G151">
        <v>1550376</v>
      </c>
      <c r="H151">
        <v>32484</v>
      </c>
      <c r="I151">
        <v>15483</v>
      </c>
    </row>
    <row r="152" spans="1:10" x14ac:dyDescent="0.25">
      <c r="A152" t="s">
        <v>13</v>
      </c>
      <c r="B152">
        <f t="shared" si="18"/>
        <v>1993</v>
      </c>
      <c r="C152" s="2">
        <v>34167</v>
      </c>
      <c r="D152" s="4">
        <f t="shared" si="16"/>
        <v>1992</v>
      </c>
      <c r="E152" s="4">
        <f t="shared" si="17"/>
        <v>1991</v>
      </c>
      <c r="F152">
        <v>2324777</v>
      </c>
      <c r="G152">
        <v>562255</v>
      </c>
      <c r="H152">
        <v>22060</v>
      </c>
      <c r="I152">
        <v>5609</v>
      </c>
    </row>
    <row r="153" spans="1:10" x14ac:dyDescent="0.25">
      <c r="A153" t="s">
        <v>13</v>
      </c>
      <c r="B153">
        <f t="shared" si="18"/>
        <v>1993</v>
      </c>
      <c r="C153" s="2">
        <v>34268</v>
      </c>
      <c r="D153" s="4">
        <f t="shared" si="16"/>
        <v>1992</v>
      </c>
      <c r="E153" s="4">
        <f t="shared" si="17"/>
        <v>1991</v>
      </c>
      <c r="F153">
        <v>1618378</v>
      </c>
      <c r="G153">
        <v>593986</v>
      </c>
      <c r="H153">
        <v>400585</v>
      </c>
      <c r="I153">
        <v>893130</v>
      </c>
    </row>
    <row r="154" spans="1:10" x14ac:dyDescent="0.25">
      <c r="A154" t="s">
        <v>13</v>
      </c>
      <c r="B154">
        <f t="shared" si="18"/>
        <v>1994</v>
      </c>
      <c r="C154" s="2">
        <v>34380</v>
      </c>
      <c r="D154" s="4">
        <f t="shared" si="16"/>
        <v>1992</v>
      </c>
      <c r="E154" s="4">
        <f t="shared" si="17"/>
        <v>1991</v>
      </c>
      <c r="F154">
        <v>899000</v>
      </c>
      <c r="G154">
        <f>0.11*F154</f>
        <v>98890</v>
      </c>
      <c r="H154">
        <v>352000</v>
      </c>
      <c r="I154">
        <f>0.11*H154</f>
        <v>38720</v>
      </c>
      <c r="J154">
        <v>1</v>
      </c>
    </row>
    <row r="155" spans="1:10" x14ac:dyDescent="0.25">
      <c r="A155" t="s">
        <v>13</v>
      </c>
      <c r="B155">
        <f t="shared" si="18"/>
        <v>1994</v>
      </c>
      <c r="C155" s="2">
        <v>34511</v>
      </c>
      <c r="D155" s="4">
        <f t="shared" si="16"/>
        <v>1993</v>
      </c>
      <c r="E155" s="4">
        <f t="shared" si="17"/>
        <v>1992</v>
      </c>
      <c r="F155">
        <v>4558506</v>
      </c>
      <c r="G155">
        <v>1021958</v>
      </c>
      <c r="H155">
        <v>36426</v>
      </c>
      <c r="I155">
        <v>14758</v>
      </c>
    </row>
    <row r="156" spans="1:10" x14ac:dyDescent="0.25">
      <c r="A156" t="s">
        <v>13</v>
      </c>
      <c r="B156">
        <f t="shared" si="18"/>
        <v>1994</v>
      </c>
      <c r="C156" s="2">
        <v>34512</v>
      </c>
      <c r="D156" s="4">
        <f t="shared" si="16"/>
        <v>1993</v>
      </c>
      <c r="E156" s="4">
        <f t="shared" si="17"/>
        <v>1992</v>
      </c>
      <c r="F156">
        <v>3525545</v>
      </c>
      <c r="G156">
        <v>1293850</v>
      </c>
      <c r="H156">
        <v>35368</v>
      </c>
      <c r="I156">
        <v>14502</v>
      </c>
    </row>
    <row r="157" spans="1:10" x14ac:dyDescent="0.25">
      <c r="A157" t="s">
        <v>13</v>
      </c>
      <c r="B157">
        <f t="shared" si="18"/>
        <v>1994</v>
      </c>
      <c r="C157" s="2">
        <v>34556</v>
      </c>
      <c r="D157" s="4">
        <f t="shared" si="16"/>
        <v>1993</v>
      </c>
      <c r="E157" s="4">
        <f t="shared" si="17"/>
        <v>1992</v>
      </c>
      <c r="F157">
        <v>7674953</v>
      </c>
      <c r="G157">
        <v>1426691</v>
      </c>
      <c r="H157">
        <v>105788</v>
      </c>
      <c r="I157">
        <v>24193</v>
      </c>
    </row>
    <row r="158" spans="1:10" x14ac:dyDescent="0.25">
      <c r="A158" t="s">
        <v>13</v>
      </c>
      <c r="B158">
        <f t="shared" si="18"/>
        <v>1994</v>
      </c>
      <c r="C158" s="2">
        <v>34655</v>
      </c>
      <c r="D158" s="4">
        <f t="shared" si="16"/>
        <v>1993</v>
      </c>
      <c r="E158" s="4">
        <f t="shared" si="17"/>
        <v>1992</v>
      </c>
      <c r="F158">
        <v>5462000</v>
      </c>
      <c r="G158">
        <f>0.07*F158</f>
        <v>382340.00000000006</v>
      </c>
      <c r="H158">
        <v>277000</v>
      </c>
      <c r="I158">
        <f>0.07*H158</f>
        <v>19390.000000000004</v>
      </c>
      <c r="J158">
        <v>1</v>
      </c>
    </row>
    <row r="159" spans="1:10" x14ac:dyDescent="0.25">
      <c r="A159" t="s">
        <v>13</v>
      </c>
      <c r="B159">
        <f t="shared" si="18"/>
        <v>1995</v>
      </c>
      <c r="C159" s="2">
        <v>34760</v>
      </c>
      <c r="D159" s="4">
        <f t="shared" si="16"/>
        <v>1993</v>
      </c>
      <c r="E159" s="4">
        <f t="shared" si="17"/>
        <v>1992</v>
      </c>
      <c r="F159">
        <v>5676601</v>
      </c>
      <c r="G159">
        <v>492869</v>
      </c>
      <c r="H159">
        <v>198950</v>
      </c>
      <c r="I159">
        <v>30347</v>
      </c>
    </row>
    <row r="160" spans="1:10" x14ac:dyDescent="0.25">
      <c r="A160" t="s">
        <v>13</v>
      </c>
      <c r="B160">
        <f t="shared" si="18"/>
        <v>1995</v>
      </c>
      <c r="C160" s="2">
        <v>34870</v>
      </c>
      <c r="D160" s="4">
        <f t="shared" si="16"/>
        <v>1994</v>
      </c>
      <c r="E160" s="4">
        <f t="shared" si="17"/>
        <v>1993</v>
      </c>
      <c r="F160">
        <v>698523</v>
      </c>
      <c r="G160">
        <v>124464</v>
      </c>
      <c r="H160">
        <v>385025</v>
      </c>
      <c r="I160">
        <v>75839</v>
      </c>
    </row>
    <row r="161" spans="1:10" x14ac:dyDescent="0.25">
      <c r="A161" t="s">
        <v>13</v>
      </c>
      <c r="B161">
        <f t="shared" si="18"/>
        <v>1995</v>
      </c>
      <c r="C161" s="2">
        <v>34871</v>
      </c>
      <c r="D161" s="4">
        <f t="shared" si="16"/>
        <v>1994</v>
      </c>
      <c r="E161" s="4">
        <f t="shared" si="17"/>
        <v>1993</v>
      </c>
      <c r="F161">
        <v>902286</v>
      </c>
      <c r="G161">
        <v>120601</v>
      </c>
      <c r="H161">
        <v>278206</v>
      </c>
      <c r="I161">
        <v>36419</v>
      </c>
    </row>
    <row r="162" spans="1:10" x14ac:dyDescent="0.25">
      <c r="A162" t="s">
        <v>13</v>
      </c>
      <c r="B162">
        <f t="shared" si="18"/>
        <v>1995</v>
      </c>
      <c r="C162" s="2">
        <v>34873</v>
      </c>
      <c r="D162" s="4">
        <f t="shared" si="16"/>
        <v>1994</v>
      </c>
      <c r="E162" s="4">
        <f t="shared" si="17"/>
        <v>1993</v>
      </c>
      <c r="F162">
        <v>975466</v>
      </c>
      <c r="G162">
        <v>145868</v>
      </c>
      <c r="H162">
        <v>462863</v>
      </c>
      <c r="I162">
        <v>87893</v>
      </c>
    </row>
    <row r="163" spans="1:10" x14ac:dyDescent="0.25">
      <c r="A163" t="s">
        <v>13</v>
      </c>
      <c r="B163">
        <f t="shared" si="18"/>
        <v>1995</v>
      </c>
      <c r="C163" s="2">
        <v>34983</v>
      </c>
      <c r="D163" s="4">
        <f t="shared" si="16"/>
        <v>1994</v>
      </c>
      <c r="E163" s="4">
        <f t="shared" si="17"/>
        <v>1993</v>
      </c>
      <c r="F163">
        <v>329750</v>
      </c>
      <c r="G163">
        <v>52749</v>
      </c>
      <c r="H163">
        <v>2135979</v>
      </c>
      <c r="I163">
        <v>439520</v>
      </c>
      <c r="J163">
        <v>1</v>
      </c>
    </row>
    <row r="164" spans="1:10" x14ac:dyDescent="0.25">
      <c r="A164" t="s">
        <v>13</v>
      </c>
      <c r="B164">
        <f t="shared" si="18"/>
        <v>1996</v>
      </c>
      <c r="C164" s="2">
        <v>35107</v>
      </c>
      <c r="D164" s="4">
        <f t="shared" si="16"/>
        <v>1994</v>
      </c>
      <c r="E164" s="4">
        <f t="shared" si="17"/>
        <v>1993</v>
      </c>
      <c r="F164">
        <v>416061</v>
      </c>
      <c r="G164">
        <v>94174</v>
      </c>
      <c r="H164">
        <v>1742564</v>
      </c>
      <c r="I164">
        <v>539162</v>
      </c>
    </row>
    <row r="165" spans="1:10" x14ac:dyDescent="0.25">
      <c r="A165" t="s">
        <v>13</v>
      </c>
      <c r="B165">
        <f t="shared" si="18"/>
        <v>1996</v>
      </c>
      <c r="C165" s="2">
        <v>35249</v>
      </c>
      <c r="D165" s="4">
        <f t="shared" si="16"/>
        <v>1995</v>
      </c>
      <c r="E165" s="4">
        <f t="shared" si="17"/>
        <v>1994</v>
      </c>
      <c r="F165">
        <v>8275</v>
      </c>
      <c r="G165">
        <v>2718</v>
      </c>
      <c r="H165">
        <v>1448883</v>
      </c>
      <c r="I165">
        <v>471845</v>
      </c>
    </row>
    <row r="166" spans="1:10" x14ac:dyDescent="0.25">
      <c r="A166" t="s">
        <v>13</v>
      </c>
      <c r="B166">
        <f t="shared" si="18"/>
        <v>1996</v>
      </c>
      <c r="C166" s="2">
        <v>35272</v>
      </c>
      <c r="D166" s="4">
        <f t="shared" si="16"/>
        <v>1995</v>
      </c>
      <c r="E166" s="4">
        <f t="shared" si="17"/>
        <v>1994</v>
      </c>
      <c r="F166">
        <v>42648</v>
      </c>
      <c r="G166">
        <v>12106</v>
      </c>
      <c r="H166">
        <v>1277873</v>
      </c>
      <c r="I166">
        <v>313811</v>
      </c>
    </row>
    <row r="167" spans="1:10" x14ac:dyDescent="0.25">
      <c r="A167" t="s">
        <v>13</v>
      </c>
      <c r="B167">
        <f t="shared" si="18"/>
        <v>1996</v>
      </c>
      <c r="C167" s="2">
        <v>35273</v>
      </c>
      <c r="D167" s="4">
        <f t="shared" si="16"/>
        <v>1995</v>
      </c>
      <c r="E167" s="4">
        <f t="shared" si="17"/>
        <v>1994</v>
      </c>
      <c r="F167">
        <v>45685</v>
      </c>
      <c r="G167">
        <v>13079</v>
      </c>
      <c r="H167">
        <v>1314644</v>
      </c>
      <c r="I167">
        <v>314306</v>
      </c>
    </row>
    <row r="168" spans="1:10" x14ac:dyDescent="0.25">
      <c r="A168" t="s">
        <v>13</v>
      </c>
      <c r="B168">
        <f t="shared" si="18"/>
        <v>1997</v>
      </c>
      <c r="C168" s="2">
        <v>35465</v>
      </c>
      <c r="D168" s="4">
        <f t="shared" si="16"/>
        <v>1995</v>
      </c>
      <c r="E168" s="4">
        <f t="shared" si="17"/>
        <v>1994</v>
      </c>
      <c r="F168">
        <v>26000</v>
      </c>
      <c r="G168">
        <f>0.3*F168</f>
        <v>7800</v>
      </c>
      <c r="H168">
        <v>1415000</v>
      </c>
      <c r="I168">
        <f>0.3*H168</f>
        <v>424500</v>
      </c>
      <c r="J168">
        <v>1</v>
      </c>
    </row>
    <row r="169" spans="1:10" x14ac:dyDescent="0.25">
      <c r="A169" t="s">
        <v>13</v>
      </c>
      <c r="B169">
        <v>1997</v>
      </c>
      <c r="C169" s="2">
        <v>35592</v>
      </c>
      <c r="D169" s="4">
        <f t="shared" si="16"/>
        <v>1996</v>
      </c>
      <c r="E169" s="4">
        <f t="shared" si="17"/>
        <v>1995</v>
      </c>
      <c r="F169">
        <v>3460000</v>
      </c>
      <c r="G169">
        <f>F169*0.19</f>
        <v>657400</v>
      </c>
      <c r="H169">
        <v>71000</v>
      </c>
      <c r="I169">
        <f>H169*0.19</f>
        <v>13490</v>
      </c>
    </row>
    <row r="170" spans="1:10" x14ac:dyDescent="0.25">
      <c r="A170" t="s">
        <v>13</v>
      </c>
      <c r="B170">
        <v>1997</v>
      </c>
      <c r="C170" s="2">
        <v>35645</v>
      </c>
      <c r="D170" s="4">
        <f t="shared" si="16"/>
        <v>1996</v>
      </c>
      <c r="E170" s="4">
        <f t="shared" si="17"/>
        <v>1995</v>
      </c>
      <c r="F170">
        <v>1816000</v>
      </c>
      <c r="G170">
        <f>F170*0.31</f>
        <v>562960</v>
      </c>
      <c r="H170">
        <v>71000</v>
      </c>
      <c r="I170">
        <f>H170*0.31</f>
        <v>22010</v>
      </c>
    </row>
    <row r="171" spans="1:10" x14ac:dyDescent="0.25">
      <c r="A171" t="s">
        <v>13</v>
      </c>
      <c r="B171">
        <v>1997</v>
      </c>
      <c r="C171" s="2">
        <v>35748</v>
      </c>
      <c r="D171" s="4">
        <f t="shared" si="16"/>
        <v>1996</v>
      </c>
      <c r="E171" s="4">
        <f t="shared" si="17"/>
        <v>1995</v>
      </c>
      <c r="F171">
        <v>1965000</v>
      </c>
      <c r="G171">
        <f>0.11*F171</f>
        <v>216150</v>
      </c>
      <c r="H171">
        <v>6000</v>
      </c>
      <c r="I171">
        <f>H171*0.11</f>
        <v>660</v>
      </c>
      <c r="J171">
        <v>1</v>
      </c>
    </row>
    <row r="172" spans="1:10" x14ac:dyDescent="0.25">
      <c r="A172" t="s">
        <v>13</v>
      </c>
      <c r="B172">
        <v>1998</v>
      </c>
      <c r="C172" s="2">
        <v>35848</v>
      </c>
      <c r="D172" s="4">
        <f t="shared" si="16"/>
        <v>1996</v>
      </c>
      <c r="E172" s="4">
        <f t="shared" si="17"/>
        <v>1995</v>
      </c>
      <c r="F172">
        <v>1971000</v>
      </c>
      <c r="G172">
        <f>F172*0.12</f>
        <v>236520</v>
      </c>
      <c r="H172">
        <v>530000</v>
      </c>
      <c r="I172">
        <f>H172*0.12</f>
        <v>63600</v>
      </c>
    </row>
    <row r="173" spans="1:10" x14ac:dyDescent="0.25">
      <c r="A173" t="s">
        <v>13</v>
      </c>
      <c r="B173">
        <v>1998</v>
      </c>
      <c r="C173" s="2">
        <v>35961</v>
      </c>
      <c r="D173" s="4">
        <f t="shared" si="16"/>
        <v>1997</v>
      </c>
      <c r="E173" s="4">
        <f t="shared" si="17"/>
        <v>1996</v>
      </c>
      <c r="F173">
        <v>1007000</v>
      </c>
      <c r="G173">
        <f>F173*0.2</f>
        <v>201400</v>
      </c>
      <c r="H173">
        <v>487000</v>
      </c>
      <c r="I173">
        <f>H173*0.2</f>
        <v>97400</v>
      </c>
    </row>
    <row r="174" spans="1:10" x14ac:dyDescent="0.25">
      <c r="A174" t="s">
        <v>13</v>
      </c>
      <c r="B174">
        <v>1999</v>
      </c>
      <c r="C174" s="2">
        <v>36218</v>
      </c>
      <c r="D174" s="4">
        <f t="shared" si="16"/>
        <v>1997</v>
      </c>
      <c r="E174" s="4">
        <f t="shared" si="17"/>
        <v>1996</v>
      </c>
      <c r="F174">
        <v>49000</v>
      </c>
      <c r="G174">
        <f>F174*0.1</f>
        <v>4900</v>
      </c>
      <c r="H174">
        <v>1056000</v>
      </c>
      <c r="I174">
        <f>H174*0.1</f>
        <v>105600</v>
      </c>
      <c r="J174">
        <v>1</v>
      </c>
    </row>
    <row r="175" spans="1:10" x14ac:dyDescent="0.25">
      <c r="A175" t="s">
        <v>13</v>
      </c>
      <c r="B175">
        <v>1999</v>
      </c>
      <c r="C175" s="2">
        <v>36395</v>
      </c>
      <c r="D175" s="4">
        <f t="shared" si="16"/>
        <v>1998</v>
      </c>
      <c r="E175" s="4">
        <f t="shared" si="17"/>
        <v>1997</v>
      </c>
      <c r="F175">
        <v>2058000</v>
      </c>
      <c r="G175">
        <f>F175*0.19</f>
        <v>391020</v>
      </c>
      <c r="H175">
        <v>385000</v>
      </c>
      <c r="I175">
        <f>H175*0.19</f>
        <v>73150</v>
      </c>
      <c r="J175">
        <v>1</v>
      </c>
    </row>
    <row r="176" spans="1:10" x14ac:dyDescent="0.25">
      <c r="A176" t="s">
        <v>13</v>
      </c>
      <c r="B176">
        <v>2000</v>
      </c>
      <c r="C176" s="2">
        <v>36718</v>
      </c>
      <c r="D176" s="4">
        <f t="shared" si="16"/>
        <v>1999</v>
      </c>
      <c r="E176" s="4">
        <f t="shared" si="17"/>
        <v>1998</v>
      </c>
      <c r="F176">
        <v>920000</v>
      </c>
      <c r="G176">
        <f>F176*0.14</f>
        <v>128800.00000000001</v>
      </c>
      <c r="H176">
        <v>84000</v>
      </c>
      <c r="I176">
        <f>H176*0.14</f>
        <v>11760.000000000002</v>
      </c>
    </row>
    <row r="177" spans="1:10" x14ac:dyDescent="0.25">
      <c r="A177" t="s">
        <v>13</v>
      </c>
      <c r="B177">
        <v>2000</v>
      </c>
      <c r="C177" s="2">
        <v>36719</v>
      </c>
      <c r="D177" s="4">
        <f t="shared" si="16"/>
        <v>1999</v>
      </c>
      <c r="E177" s="4">
        <f t="shared" si="17"/>
        <v>1998</v>
      </c>
      <c r="F177">
        <v>1013000</v>
      </c>
      <c r="G177">
        <f>F177*0.28</f>
        <v>283640</v>
      </c>
      <c r="H177">
        <v>82000</v>
      </c>
      <c r="I177">
        <f>H177*0.28</f>
        <v>22960.000000000004</v>
      </c>
    </row>
    <row r="178" spans="1:10" x14ac:dyDescent="0.25">
      <c r="A178" t="s">
        <v>13</v>
      </c>
      <c r="B178">
        <v>2000</v>
      </c>
      <c r="C178" s="2">
        <v>36851</v>
      </c>
      <c r="D178" s="4">
        <f t="shared" si="16"/>
        <v>1999</v>
      </c>
      <c r="E178" s="4">
        <f t="shared" si="17"/>
        <v>1998</v>
      </c>
      <c r="F178">
        <v>1066000</v>
      </c>
      <c r="G178">
        <f>F178*0.17</f>
        <v>181220</v>
      </c>
      <c r="H178">
        <v>101000</v>
      </c>
      <c r="I178">
        <f>H178*0.17</f>
        <v>17170</v>
      </c>
      <c r="J178">
        <v>1</v>
      </c>
    </row>
    <row r="179" spans="1:10" x14ac:dyDescent="0.25">
      <c r="A179" t="s">
        <v>13</v>
      </c>
      <c r="B179">
        <v>2001</v>
      </c>
      <c r="C179" s="2">
        <v>37193</v>
      </c>
      <c r="D179" s="4">
        <f t="shared" si="16"/>
        <v>2000</v>
      </c>
      <c r="E179" s="4">
        <f t="shared" si="17"/>
        <v>1999</v>
      </c>
      <c r="F179">
        <v>2136000</v>
      </c>
      <c r="G179">
        <f>F179*0.1</f>
        <v>213600</v>
      </c>
      <c r="H179">
        <v>130000</v>
      </c>
      <c r="I179">
        <f>H179*0.1</f>
        <v>13000</v>
      </c>
      <c r="J179">
        <v>1</v>
      </c>
    </row>
    <row r="180" spans="1:10" x14ac:dyDescent="0.25">
      <c r="A180" t="s">
        <v>13</v>
      </c>
      <c r="B180">
        <f t="shared" ref="B180:B189" si="19">YEAR(C180)</f>
        <v>2002</v>
      </c>
      <c r="C180" s="3">
        <v>37565</v>
      </c>
      <c r="D180" s="4">
        <f t="shared" si="16"/>
        <v>2001</v>
      </c>
      <c r="E180" s="4">
        <f t="shared" si="17"/>
        <v>2000</v>
      </c>
      <c r="F180">
        <v>1824000</v>
      </c>
      <c r="G180">
        <v>164160</v>
      </c>
      <c r="H180">
        <v>0</v>
      </c>
      <c r="I180">
        <v>0</v>
      </c>
      <c r="J180">
        <v>1</v>
      </c>
    </row>
    <row r="181" spans="1:10" x14ac:dyDescent="0.25">
      <c r="A181" t="s">
        <v>13</v>
      </c>
      <c r="B181">
        <f t="shared" si="19"/>
        <v>2004</v>
      </c>
      <c r="C181" s="2">
        <v>38054</v>
      </c>
      <c r="D181" s="4">
        <f t="shared" si="16"/>
        <v>2002</v>
      </c>
      <c r="E181" s="4">
        <f t="shared" si="17"/>
        <v>2001</v>
      </c>
      <c r="F181">
        <v>1367000</v>
      </c>
      <c r="G181">
        <f>F181*0.19</f>
        <v>259730</v>
      </c>
      <c r="H181">
        <v>83000</v>
      </c>
      <c r="I181">
        <f>H181*0.19</f>
        <v>15770</v>
      </c>
      <c r="J181">
        <v>1</v>
      </c>
    </row>
    <row r="182" spans="1:10" x14ac:dyDescent="0.25">
      <c r="A182" t="s">
        <v>13</v>
      </c>
      <c r="B182">
        <f t="shared" si="19"/>
        <v>2004</v>
      </c>
      <c r="C182" s="2">
        <v>38321</v>
      </c>
      <c r="D182" s="4">
        <f t="shared" si="16"/>
        <v>2003</v>
      </c>
      <c r="E182" s="4">
        <f t="shared" si="17"/>
        <v>2002</v>
      </c>
      <c r="F182">
        <v>1227000</v>
      </c>
      <c r="G182">
        <f>F182*0.1</f>
        <v>122700</v>
      </c>
      <c r="H182">
        <v>163000</v>
      </c>
      <c r="I182">
        <f>H182*0.1</f>
        <v>16300</v>
      </c>
      <c r="J182">
        <v>1</v>
      </c>
    </row>
    <row r="183" spans="1:10" x14ac:dyDescent="0.25">
      <c r="A183" t="s">
        <v>13</v>
      </c>
      <c r="B183">
        <f t="shared" si="19"/>
        <v>2005</v>
      </c>
      <c r="C183" s="2">
        <v>38531</v>
      </c>
      <c r="D183" s="4">
        <f t="shared" si="16"/>
        <v>2004</v>
      </c>
      <c r="E183" s="4">
        <f t="shared" si="17"/>
        <v>2003</v>
      </c>
      <c r="F183">
        <v>1530000</v>
      </c>
      <c r="G183">
        <f>F183*0.14</f>
        <v>214200.00000000003</v>
      </c>
      <c r="H183">
        <v>476000</v>
      </c>
      <c r="I183">
        <f>H183*0.14</f>
        <v>66640</v>
      </c>
    </row>
    <row r="184" spans="1:10" x14ac:dyDescent="0.25">
      <c r="A184" t="s">
        <v>13</v>
      </c>
      <c r="B184">
        <f t="shared" si="19"/>
        <v>2005</v>
      </c>
      <c r="C184" s="2">
        <v>38560</v>
      </c>
      <c r="D184" s="4">
        <f t="shared" si="16"/>
        <v>2004</v>
      </c>
      <c r="E184" s="4">
        <f t="shared" si="17"/>
        <v>2003</v>
      </c>
      <c r="F184">
        <v>668000</v>
      </c>
      <c r="G184">
        <f>F184*0.27</f>
        <v>180360</v>
      </c>
      <c r="H184">
        <v>102000</v>
      </c>
      <c r="I184">
        <f>H184*0.27</f>
        <v>27540</v>
      </c>
    </row>
    <row r="185" spans="1:10" x14ac:dyDescent="0.25">
      <c r="A185" t="s">
        <v>13</v>
      </c>
      <c r="B185">
        <f t="shared" si="19"/>
        <v>2005</v>
      </c>
      <c r="C185" s="2">
        <v>38622</v>
      </c>
      <c r="D185" s="4">
        <f t="shared" si="16"/>
        <v>2004</v>
      </c>
      <c r="E185" s="4">
        <f t="shared" si="17"/>
        <v>2003</v>
      </c>
      <c r="F185">
        <v>1627000</v>
      </c>
      <c r="G185">
        <f>F185*0.19</f>
        <v>309130</v>
      </c>
      <c r="H185">
        <v>635000</v>
      </c>
      <c r="I185">
        <f>H185*0.19</f>
        <v>120650</v>
      </c>
    </row>
    <row r="186" spans="1:10" x14ac:dyDescent="0.25">
      <c r="A186" t="s">
        <v>13</v>
      </c>
      <c r="B186">
        <f t="shared" si="19"/>
        <v>2006</v>
      </c>
      <c r="C186" s="2">
        <v>38726</v>
      </c>
      <c r="D186" s="4">
        <f t="shared" si="16"/>
        <v>2004</v>
      </c>
      <c r="E186" s="4">
        <f t="shared" si="17"/>
        <v>2003</v>
      </c>
      <c r="F186">
        <v>830000</v>
      </c>
      <c r="G186">
        <f>F186*0.13</f>
        <v>107900</v>
      </c>
      <c r="H186">
        <v>0</v>
      </c>
      <c r="I186">
        <f>H186*0.13</f>
        <v>0</v>
      </c>
      <c r="J186">
        <v>1</v>
      </c>
    </row>
    <row r="187" spans="1:10" x14ac:dyDescent="0.25">
      <c r="A187" t="s">
        <v>13</v>
      </c>
      <c r="B187">
        <f t="shared" si="19"/>
        <v>2006</v>
      </c>
      <c r="C187" s="2">
        <v>38889</v>
      </c>
      <c r="D187" s="4">
        <f t="shared" si="16"/>
        <v>2005</v>
      </c>
      <c r="E187" s="4">
        <f t="shared" si="17"/>
        <v>2004</v>
      </c>
      <c r="F187">
        <v>274000</v>
      </c>
      <c r="G187">
        <f>F187*0.31</f>
        <v>84940</v>
      </c>
      <c r="H187">
        <v>215000</v>
      </c>
      <c r="I187">
        <f>H187*0.31</f>
        <v>66650</v>
      </c>
    </row>
    <row r="188" spans="1:10" x14ac:dyDescent="0.25">
      <c r="A188" t="s">
        <v>13</v>
      </c>
      <c r="B188">
        <f t="shared" si="19"/>
        <v>2006</v>
      </c>
      <c r="C188" s="2">
        <v>38918</v>
      </c>
      <c r="D188" s="4">
        <f t="shared" si="16"/>
        <v>2005</v>
      </c>
      <c r="E188" s="4">
        <f t="shared" si="17"/>
        <v>2004</v>
      </c>
      <c r="F188">
        <v>52000</v>
      </c>
      <c r="G188">
        <f>F188*0.26</f>
        <v>13520</v>
      </c>
      <c r="H188">
        <v>799000</v>
      </c>
      <c r="I188">
        <f>H188*0.26</f>
        <v>207740</v>
      </c>
    </row>
    <row r="189" spans="1:10" x14ac:dyDescent="0.25">
      <c r="A189" t="s">
        <v>13</v>
      </c>
      <c r="B189">
        <f t="shared" si="19"/>
        <v>2006</v>
      </c>
      <c r="C189" s="2">
        <v>38979</v>
      </c>
      <c r="D189" s="4">
        <f t="shared" si="16"/>
        <v>2005</v>
      </c>
      <c r="E189" s="4">
        <f t="shared" si="17"/>
        <v>2004</v>
      </c>
      <c r="F189">
        <v>783000</v>
      </c>
      <c r="G189">
        <f>F189*0.11</f>
        <v>86130</v>
      </c>
      <c r="H189">
        <v>1162000</v>
      </c>
      <c r="I189">
        <f>H189*0.11</f>
        <v>127820</v>
      </c>
    </row>
    <row r="190" spans="1:10" x14ac:dyDescent="0.25">
      <c r="A190" t="s">
        <v>13</v>
      </c>
      <c r="B190">
        <v>2007</v>
      </c>
      <c r="C190" s="2">
        <v>39107</v>
      </c>
      <c r="D190" s="4">
        <f t="shared" si="16"/>
        <v>2005</v>
      </c>
      <c r="E190" s="4">
        <f t="shared" si="17"/>
        <v>2004</v>
      </c>
      <c r="F190">
        <v>634000</v>
      </c>
      <c r="G190">
        <f>F190*0.26</f>
        <v>164840</v>
      </c>
      <c r="H190">
        <v>430000</v>
      </c>
      <c r="I190">
        <v>164840</v>
      </c>
      <c r="J190">
        <v>1</v>
      </c>
    </row>
    <row r="191" spans="1:10" x14ac:dyDescent="0.25">
      <c r="A191" t="s">
        <v>13</v>
      </c>
      <c r="B191">
        <v>2007</v>
      </c>
      <c r="C191" s="2">
        <v>39261</v>
      </c>
      <c r="D191" s="4">
        <f t="shared" si="16"/>
        <v>2006</v>
      </c>
      <c r="E191" s="4">
        <f t="shared" si="17"/>
        <v>2005</v>
      </c>
      <c r="F191">
        <v>1126000</v>
      </c>
      <c r="G191">
        <f>F191*0.24</f>
        <v>270240</v>
      </c>
      <c r="H191">
        <v>41000</v>
      </c>
      <c r="I191">
        <v>270240</v>
      </c>
    </row>
    <row r="192" spans="1:10" x14ac:dyDescent="0.25">
      <c r="A192" t="s">
        <v>13</v>
      </c>
      <c r="B192">
        <v>2007</v>
      </c>
      <c r="C192" s="2">
        <v>39289</v>
      </c>
      <c r="D192" s="4">
        <f t="shared" si="16"/>
        <v>2006</v>
      </c>
      <c r="E192" s="4">
        <f t="shared" si="17"/>
        <v>2005</v>
      </c>
      <c r="F192">
        <v>711000</v>
      </c>
      <c r="G192">
        <f>F192*0.41</f>
        <v>291510</v>
      </c>
      <c r="H192">
        <v>41000</v>
      </c>
      <c r="I192">
        <v>291510</v>
      </c>
    </row>
    <row r="193" spans="1:10" x14ac:dyDescent="0.25">
      <c r="A193" t="s">
        <v>13</v>
      </c>
      <c r="B193">
        <v>2007</v>
      </c>
      <c r="C193" s="2">
        <v>39317</v>
      </c>
      <c r="D193" s="4">
        <f t="shared" si="16"/>
        <v>2006</v>
      </c>
      <c r="E193" s="4">
        <f t="shared" si="17"/>
        <v>2005</v>
      </c>
      <c r="F193">
        <v>482000</v>
      </c>
      <c r="G193">
        <f>F193*0.21</f>
        <v>101220</v>
      </c>
      <c r="H193">
        <v>442000</v>
      </c>
      <c r="I193">
        <v>87990</v>
      </c>
      <c r="J193">
        <v>1</v>
      </c>
    </row>
    <row r="194" spans="1:10" x14ac:dyDescent="0.25">
      <c r="A194" t="s">
        <v>13</v>
      </c>
      <c r="B194">
        <v>2008</v>
      </c>
      <c r="C194" s="2">
        <v>39644</v>
      </c>
      <c r="D194" s="4">
        <f t="shared" si="16"/>
        <v>2007</v>
      </c>
      <c r="E194" s="4">
        <f t="shared" si="17"/>
        <v>2006</v>
      </c>
      <c r="F194">
        <v>237000</v>
      </c>
      <c r="G194">
        <f>F194*0.35</f>
        <v>82950</v>
      </c>
      <c r="H194">
        <v>1586000</v>
      </c>
      <c r="I194">
        <f>H194*0.35</f>
        <v>555100</v>
      </c>
    </row>
    <row r="195" spans="1:10" x14ac:dyDescent="0.25">
      <c r="A195" t="s">
        <v>13</v>
      </c>
      <c r="B195">
        <v>2008</v>
      </c>
      <c r="C195" s="2">
        <v>39770</v>
      </c>
      <c r="D195" s="4">
        <f t="shared" si="16"/>
        <v>2007</v>
      </c>
      <c r="E195" s="4">
        <f t="shared" si="17"/>
        <v>2006</v>
      </c>
      <c r="F195">
        <v>829000</v>
      </c>
      <c r="G195">
        <f>F195*0.16</f>
        <v>132640</v>
      </c>
      <c r="H195">
        <v>1771000</v>
      </c>
      <c r="I195">
        <f>H195*0.16</f>
        <v>283360</v>
      </c>
    </row>
    <row r="196" spans="1:10" x14ac:dyDescent="0.25">
      <c r="A196" t="s">
        <v>13</v>
      </c>
      <c r="B196">
        <f t="shared" ref="B196:B259" si="20">YEAR(C196)</f>
        <v>2009</v>
      </c>
      <c r="C196" s="2">
        <v>39842</v>
      </c>
      <c r="D196" s="4">
        <f t="shared" si="16"/>
        <v>2007</v>
      </c>
      <c r="E196" s="4">
        <f t="shared" si="17"/>
        <v>2006</v>
      </c>
      <c r="F196">
        <v>1134000</v>
      </c>
      <c r="G196">
        <f>0.25*F196</f>
        <v>283500</v>
      </c>
      <c r="H196">
        <v>1883000</v>
      </c>
      <c r="I196">
        <f>H196*0.25</f>
        <v>470750</v>
      </c>
      <c r="J196">
        <v>1</v>
      </c>
    </row>
    <row r="197" spans="1:10" x14ac:dyDescent="0.25">
      <c r="A197" t="s">
        <v>13</v>
      </c>
      <c r="B197">
        <f t="shared" si="20"/>
        <v>2009</v>
      </c>
      <c r="C197" s="2">
        <v>40057</v>
      </c>
      <c r="D197" s="4">
        <f t="shared" si="16"/>
        <v>2008</v>
      </c>
      <c r="E197" s="4">
        <f t="shared" si="17"/>
        <v>2007</v>
      </c>
      <c r="F197">
        <v>1527448</v>
      </c>
      <c r="G197">
        <f>F197*0.25</f>
        <v>381862</v>
      </c>
      <c r="H197">
        <v>1716196</v>
      </c>
      <c r="I197">
        <f>H197*0.25</f>
        <v>429049</v>
      </c>
    </row>
    <row r="198" spans="1:10" x14ac:dyDescent="0.25">
      <c r="A198" t="s">
        <v>13</v>
      </c>
      <c r="B198">
        <f t="shared" si="20"/>
        <v>2010</v>
      </c>
      <c r="C198" s="2">
        <v>40212</v>
      </c>
      <c r="D198" s="4">
        <f t="shared" si="16"/>
        <v>2008</v>
      </c>
      <c r="E198" s="4">
        <f t="shared" si="17"/>
        <v>2007</v>
      </c>
      <c r="F198">
        <v>1253000</v>
      </c>
      <c r="G198">
        <f>0.22*F198</f>
        <v>275660</v>
      </c>
      <c r="H198">
        <v>136000</v>
      </c>
      <c r="I198">
        <f>0.22*H198</f>
        <v>29920</v>
      </c>
      <c r="J198">
        <v>1</v>
      </c>
    </row>
    <row r="199" spans="1:10" x14ac:dyDescent="0.25">
      <c r="A199" t="s">
        <v>13</v>
      </c>
      <c r="B199">
        <f t="shared" si="20"/>
        <v>2010</v>
      </c>
      <c r="C199" s="2">
        <v>40420</v>
      </c>
      <c r="D199" s="4">
        <f t="shared" si="16"/>
        <v>2009</v>
      </c>
      <c r="E199" s="4">
        <f t="shared" si="17"/>
        <v>2008</v>
      </c>
      <c r="F199">
        <v>1034736</v>
      </c>
      <c r="G199">
        <f>F199*0.23</f>
        <v>237989.28</v>
      </c>
      <c r="H199">
        <v>887151</v>
      </c>
      <c r="I199">
        <f>H199*0.23</f>
        <v>204044.73</v>
      </c>
    </row>
    <row r="200" spans="1:10" x14ac:dyDescent="0.25">
      <c r="A200" t="s">
        <v>13</v>
      </c>
      <c r="B200">
        <f t="shared" si="20"/>
        <v>2011</v>
      </c>
      <c r="C200" s="2">
        <v>40574</v>
      </c>
      <c r="D200" s="4">
        <f t="shared" si="16"/>
        <v>2009</v>
      </c>
      <c r="E200" s="4">
        <f t="shared" si="17"/>
        <v>2008</v>
      </c>
      <c r="F200">
        <v>1105480</v>
      </c>
      <c r="G200">
        <f>F200*0.22</f>
        <v>243205.6</v>
      </c>
      <c r="H200">
        <v>84116</v>
      </c>
      <c r="I200">
        <f>H200*0.22</f>
        <v>18505.52</v>
      </c>
      <c r="J200">
        <v>1</v>
      </c>
    </row>
    <row r="201" spans="1:10" x14ac:dyDescent="0.25">
      <c r="A201" t="s">
        <v>13</v>
      </c>
      <c r="B201">
        <f t="shared" si="20"/>
        <v>2011</v>
      </c>
      <c r="C201" s="2">
        <v>40779</v>
      </c>
      <c r="D201" s="4">
        <f t="shared" si="16"/>
        <v>2010</v>
      </c>
      <c r="E201" s="4">
        <f t="shared" si="17"/>
        <v>2009</v>
      </c>
      <c r="F201">
        <v>10975946</v>
      </c>
      <c r="G201">
        <v>2169613</v>
      </c>
      <c r="H201">
        <v>0</v>
      </c>
      <c r="I201">
        <v>0</v>
      </c>
      <c r="J201">
        <v>1</v>
      </c>
    </row>
    <row r="202" spans="1:10" x14ac:dyDescent="0.25">
      <c r="A202" t="s">
        <v>13</v>
      </c>
      <c r="B202">
        <f t="shared" si="20"/>
        <v>2012</v>
      </c>
      <c r="C202" s="2">
        <v>40973</v>
      </c>
      <c r="D202" s="4">
        <f t="shared" ref="D202:D265" si="21">IF(MONTH(C202)&lt;4,B202-2,B202-1)</f>
        <v>2010</v>
      </c>
      <c r="E202" s="4">
        <f t="shared" ref="E202:E265" si="22">IF(MONTH(C202)&lt;4,B202-3,B202-2)</f>
        <v>2009</v>
      </c>
      <c r="F202">
        <v>236957</v>
      </c>
      <c r="G202">
        <f>F202*0.27</f>
        <v>63978.390000000007</v>
      </c>
      <c r="H202">
        <v>236957</v>
      </c>
      <c r="I202">
        <f>H202*0.27</f>
        <v>63978.390000000007</v>
      </c>
    </row>
    <row r="203" spans="1:10" x14ac:dyDescent="0.25">
      <c r="A203" t="s">
        <v>13</v>
      </c>
      <c r="B203">
        <f t="shared" si="20"/>
        <v>2012</v>
      </c>
      <c r="C203" s="2">
        <v>41142</v>
      </c>
      <c r="D203" s="4">
        <f t="shared" si="21"/>
        <v>2011</v>
      </c>
      <c r="E203" s="4">
        <f t="shared" si="22"/>
        <v>2010</v>
      </c>
      <c r="F203">
        <v>4155368</v>
      </c>
      <c r="G203">
        <v>900467</v>
      </c>
      <c r="H203">
        <v>0</v>
      </c>
      <c r="I203">
        <v>0</v>
      </c>
    </row>
    <row r="204" spans="1:10" x14ac:dyDescent="0.25">
      <c r="A204" t="s">
        <v>13</v>
      </c>
      <c r="B204">
        <f>YEAR(C204)</f>
        <v>2012</v>
      </c>
      <c r="C204" s="2">
        <v>41248</v>
      </c>
      <c r="D204" s="4">
        <f>IF(MONTH(C204)&lt;4,B204-2,B204-1)</f>
        <v>2011</v>
      </c>
      <c r="E204" s="4">
        <f>IF(MONTH(C204)&lt;4,B204-3,B204-2)</f>
        <v>2010</v>
      </c>
      <c r="F204">
        <v>3126603</v>
      </c>
      <c r="G204">
        <f>F204*0.21</f>
        <v>656586.63</v>
      </c>
      <c r="H204">
        <v>15851</v>
      </c>
      <c r="I204">
        <f>H204*0.21</f>
        <v>3328.71</v>
      </c>
      <c r="J204">
        <v>1</v>
      </c>
    </row>
    <row r="205" spans="1:10" x14ac:dyDescent="0.25">
      <c r="A205" t="s">
        <v>13</v>
      </c>
      <c r="B205">
        <f t="shared" si="20"/>
        <v>2013</v>
      </c>
      <c r="C205" s="2">
        <v>41493</v>
      </c>
      <c r="D205" s="4">
        <f t="shared" si="21"/>
        <v>2012</v>
      </c>
      <c r="E205" s="4">
        <f t="shared" si="22"/>
        <v>2011</v>
      </c>
      <c r="F205">
        <v>1819210</v>
      </c>
      <c r="G205">
        <f>F205*0.21</f>
        <v>382034.1</v>
      </c>
      <c r="H205">
        <v>2106890</v>
      </c>
      <c r="I205">
        <f>H205*0.21</f>
        <v>442446.89999999997</v>
      </c>
    </row>
    <row r="206" spans="1:10" x14ac:dyDescent="0.25">
      <c r="A206" t="s">
        <v>13</v>
      </c>
      <c r="B206">
        <f t="shared" si="20"/>
        <v>2014</v>
      </c>
      <c r="C206" s="2">
        <v>41716</v>
      </c>
      <c r="D206" s="4">
        <f>IF(MONTH(C206)&lt;4,B206-2,B206-1)</f>
        <v>2012</v>
      </c>
      <c r="E206" s="4">
        <f t="shared" si="22"/>
        <v>2011</v>
      </c>
      <c r="F206">
        <v>1222987</v>
      </c>
      <c r="G206">
        <f>F206*0.2</f>
        <v>244597.40000000002</v>
      </c>
      <c r="H206">
        <v>588254</v>
      </c>
      <c r="I206">
        <f>H206*0.2</f>
        <v>117650.8</v>
      </c>
      <c r="J206">
        <v>1</v>
      </c>
    </row>
    <row r="207" spans="1:10" x14ac:dyDescent="0.25">
      <c r="A207" t="s">
        <v>13</v>
      </c>
      <c r="B207">
        <f t="shared" si="20"/>
        <v>2014</v>
      </c>
      <c r="C207" s="2">
        <v>41968</v>
      </c>
      <c r="D207" s="4">
        <f t="shared" si="21"/>
        <v>2013</v>
      </c>
      <c r="E207" s="4">
        <f t="shared" si="22"/>
        <v>2012</v>
      </c>
      <c r="F207">
        <v>975320</v>
      </c>
      <c r="G207">
        <f>0.21*F207</f>
        <v>204817.19999999998</v>
      </c>
      <c r="H207">
        <v>1626770</v>
      </c>
      <c r="I207">
        <f>0.21*H207</f>
        <v>341621.7</v>
      </c>
    </row>
    <row r="208" spans="1:10" x14ac:dyDescent="0.25">
      <c r="A208" t="s">
        <v>13</v>
      </c>
      <c r="B208">
        <f t="shared" si="20"/>
        <v>2015</v>
      </c>
      <c r="C208" s="2">
        <v>42059</v>
      </c>
      <c r="D208" s="4">
        <f t="shared" si="21"/>
        <v>2013</v>
      </c>
      <c r="E208" s="4">
        <f t="shared" si="22"/>
        <v>2012</v>
      </c>
      <c r="F208">
        <v>611271</v>
      </c>
      <c r="G208">
        <f>F208*0.021</f>
        <v>12836.691000000001</v>
      </c>
      <c r="H208">
        <v>1964649</v>
      </c>
      <c r="I208">
        <f>H208*0.21</f>
        <v>412576.29</v>
      </c>
      <c r="J208">
        <v>1</v>
      </c>
    </row>
    <row r="209" spans="1:10" x14ac:dyDescent="0.25">
      <c r="A209" t="s">
        <v>13</v>
      </c>
      <c r="B209">
        <f t="shared" si="20"/>
        <v>2015</v>
      </c>
      <c r="C209" s="2">
        <v>42334</v>
      </c>
      <c r="D209" s="4">
        <f t="shared" si="21"/>
        <v>2014</v>
      </c>
      <c r="E209" s="4">
        <f t="shared" si="22"/>
        <v>2013</v>
      </c>
      <c r="F209">
        <v>219913</v>
      </c>
      <c r="G209">
        <f>0.21*F209</f>
        <v>46181.729999999996</v>
      </c>
      <c r="H209">
        <v>1505881</v>
      </c>
      <c r="I209">
        <f>0.21*H209</f>
        <v>316235.01</v>
      </c>
      <c r="J209">
        <v>1</v>
      </c>
    </row>
    <row r="210" spans="1:10" x14ac:dyDescent="0.25">
      <c r="A210" t="s">
        <v>12</v>
      </c>
      <c r="B210">
        <f t="shared" si="20"/>
        <v>1980</v>
      </c>
      <c r="C210" s="2">
        <v>29277</v>
      </c>
      <c r="D210" s="4">
        <f t="shared" si="21"/>
        <v>1978</v>
      </c>
      <c r="E210" s="4">
        <f t="shared" si="22"/>
        <v>1977</v>
      </c>
      <c r="F210">
        <v>4623613</v>
      </c>
      <c r="G210">
        <v>698082</v>
      </c>
      <c r="H210">
        <v>0</v>
      </c>
      <c r="I210">
        <v>0</v>
      </c>
      <c r="J210">
        <v>1</v>
      </c>
    </row>
    <row r="211" spans="1:10" x14ac:dyDescent="0.25">
      <c r="A211" t="s">
        <v>12</v>
      </c>
      <c r="B211">
        <f t="shared" si="20"/>
        <v>1981</v>
      </c>
      <c r="C211" s="2">
        <v>29606</v>
      </c>
      <c r="D211" s="4">
        <f t="shared" si="21"/>
        <v>1979</v>
      </c>
      <c r="E211" s="4">
        <f t="shared" si="22"/>
        <v>1978</v>
      </c>
      <c r="F211">
        <v>5684292</v>
      </c>
      <c r="G211">
        <v>1116531</v>
      </c>
      <c r="H211">
        <v>158639</v>
      </c>
      <c r="I211">
        <v>163338</v>
      </c>
      <c r="J211">
        <v>1</v>
      </c>
    </row>
    <row r="212" spans="1:10" x14ac:dyDescent="0.25">
      <c r="A212" t="s">
        <v>12</v>
      </c>
      <c r="B212">
        <f t="shared" si="20"/>
        <v>1981</v>
      </c>
      <c r="C212" s="2">
        <v>29803</v>
      </c>
      <c r="D212" s="4">
        <f t="shared" si="21"/>
        <v>1980</v>
      </c>
      <c r="E212" s="4">
        <f t="shared" si="22"/>
        <v>1979</v>
      </c>
      <c r="F212">
        <v>14396081</v>
      </c>
      <c r="G212">
        <v>3293857</v>
      </c>
      <c r="H212">
        <v>123261</v>
      </c>
      <c r="I212">
        <v>36969</v>
      </c>
    </row>
    <row r="213" spans="1:10" x14ac:dyDescent="0.25">
      <c r="A213" t="s">
        <v>12</v>
      </c>
      <c r="B213">
        <f t="shared" si="20"/>
        <v>1981</v>
      </c>
      <c r="C213" s="2">
        <v>29858</v>
      </c>
      <c r="D213" s="4">
        <f t="shared" si="21"/>
        <v>1980</v>
      </c>
      <c r="E213" s="4">
        <f t="shared" si="22"/>
        <v>1979</v>
      </c>
      <c r="F213">
        <v>11189652</v>
      </c>
      <c r="G213">
        <v>1612712</v>
      </c>
      <c r="H213">
        <v>0</v>
      </c>
      <c r="I213">
        <v>0</v>
      </c>
    </row>
    <row r="214" spans="1:10" x14ac:dyDescent="0.25">
      <c r="A214" t="s">
        <v>12</v>
      </c>
      <c r="B214">
        <f t="shared" si="20"/>
        <v>1981</v>
      </c>
      <c r="C214" s="2">
        <v>29923</v>
      </c>
      <c r="D214" s="4">
        <f t="shared" si="21"/>
        <v>1980</v>
      </c>
      <c r="E214" s="4">
        <f t="shared" si="22"/>
        <v>1979</v>
      </c>
      <c r="F214">
        <v>8335707</v>
      </c>
      <c r="G214">
        <v>1379346</v>
      </c>
      <c r="H214">
        <v>0</v>
      </c>
      <c r="I214">
        <v>0</v>
      </c>
      <c r="J214">
        <v>1</v>
      </c>
    </row>
    <row r="215" spans="1:10" x14ac:dyDescent="0.25">
      <c r="A215" t="s">
        <v>12</v>
      </c>
      <c r="B215">
        <f t="shared" si="20"/>
        <v>1982</v>
      </c>
      <c r="C215" s="2">
        <v>30188</v>
      </c>
      <c r="D215" s="4">
        <f t="shared" si="21"/>
        <v>1981</v>
      </c>
      <c r="E215" s="4">
        <f t="shared" si="22"/>
        <v>1980</v>
      </c>
      <c r="F215">
        <v>19786826</v>
      </c>
      <c r="G215">
        <v>3687338</v>
      </c>
      <c r="H215">
        <v>1171047</v>
      </c>
      <c r="I215">
        <v>212426</v>
      </c>
    </row>
    <row r="216" spans="1:10" x14ac:dyDescent="0.25">
      <c r="A216" t="s">
        <v>12</v>
      </c>
      <c r="B216">
        <f t="shared" si="20"/>
        <v>1982</v>
      </c>
      <c r="C216" s="2">
        <v>30265</v>
      </c>
      <c r="D216" s="4">
        <f t="shared" si="21"/>
        <v>1981</v>
      </c>
      <c r="E216" s="4">
        <f t="shared" si="22"/>
        <v>1980</v>
      </c>
      <c r="F216">
        <v>7249794</v>
      </c>
      <c r="G216">
        <v>1890346</v>
      </c>
      <c r="H216">
        <v>435913</v>
      </c>
      <c r="I216">
        <v>137604</v>
      </c>
    </row>
    <row r="217" spans="1:10" x14ac:dyDescent="0.25">
      <c r="A217" t="s">
        <v>12</v>
      </c>
      <c r="B217">
        <f t="shared" si="20"/>
        <v>1983</v>
      </c>
      <c r="C217" s="2">
        <v>30377</v>
      </c>
      <c r="D217" s="4">
        <f t="shared" si="21"/>
        <v>1981</v>
      </c>
      <c r="E217" s="4">
        <f t="shared" si="22"/>
        <v>1980</v>
      </c>
      <c r="F217">
        <v>8427632</v>
      </c>
      <c r="G217">
        <v>1378401</v>
      </c>
      <c r="H217">
        <v>0</v>
      </c>
      <c r="I217">
        <v>0</v>
      </c>
      <c r="J217">
        <v>1</v>
      </c>
    </row>
    <row r="218" spans="1:10" x14ac:dyDescent="0.25">
      <c r="A218" t="s">
        <v>12</v>
      </c>
      <c r="B218">
        <f t="shared" si="20"/>
        <v>1983</v>
      </c>
      <c r="C218" s="2">
        <v>30551</v>
      </c>
      <c r="D218" s="4">
        <f t="shared" si="21"/>
        <v>1982</v>
      </c>
      <c r="E218" s="4">
        <f t="shared" si="22"/>
        <v>1981</v>
      </c>
      <c r="F218">
        <v>13176917</v>
      </c>
      <c r="G218">
        <v>4038902</v>
      </c>
      <c r="H218">
        <v>4662</v>
      </c>
      <c r="I218">
        <v>5826</v>
      </c>
    </row>
    <row r="219" spans="1:10" x14ac:dyDescent="0.25">
      <c r="A219" t="s">
        <v>12</v>
      </c>
      <c r="B219">
        <f t="shared" si="20"/>
        <v>1983</v>
      </c>
      <c r="C219" s="2">
        <v>30648</v>
      </c>
      <c r="D219" s="4">
        <f t="shared" si="21"/>
        <v>1982</v>
      </c>
      <c r="E219" s="4">
        <f t="shared" si="22"/>
        <v>1981</v>
      </c>
      <c r="F219">
        <v>9639172</v>
      </c>
      <c r="G219">
        <v>1563720</v>
      </c>
      <c r="H219">
        <v>0</v>
      </c>
      <c r="I219">
        <v>0</v>
      </c>
      <c r="J219">
        <v>1</v>
      </c>
    </row>
    <row r="220" spans="1:10" x14ac:dyDescent="0.25">
      <c r="A220" t="s">
        <v>12</v>
      </c>
      <c r="B220">
        <f t="shared" si="20"/>
        <v>1984</v>
      </c>
      <c r="C220" s="2">
        <v>30956</v>
      </c>
      <c r="D220" s="4">
        <f t="shared" si="21"/>
        <v>1983</v>
      </c>
      <c r="E220" s="4">
        <f t="shared" si="22"/>
        <v>1982</v>
      </c>
      <c r="F220">
        <v>19564054</v>
      </c>
      <c r="G220">
        <v>3521352</v>
      </c>
      <c r="H220">
        <v>0</v>
      </c>
      <c r="I220">
        <v>0</v>
      </c>
      <c r="J220">
        <v>1</v>
      </c>
    </row>
    <row r="221" spans="1:10" x14ac:dyDescent="0.25">
      <c r="A221" t="s">
        <v>12</v>
      </c>
      <c r="B221">
        <f t="shared" si="20"/>
        <v>1985</v>
      </c>
      <c r="C221" s="2">
        <v>31316</v>
      </c>
      <c r="D221" s="4">
        <f t="shared" si="21"/>
        <v>1984</v>
      </c>
      <c r="E221" s="4">
        <f t="shared" si="22"/>
        <v>1983</v>
      </c>
      <c r="F221">
        <v>6970095</v>
      </c>
      <c r="G221">
        <v>1145018</v>
      </c>
      <c r="H221">
        <v>0</v>
      </c>
      <c r="I221">
        <v>0</v>
      </c>
      <c r="J221">
        <v>1</v>
      </c>
    </row>
    <row r="222" spans="1:10" x14ac:dyDescent="0.25">
      <c r="A222" t="s">
        <v>12</v>
      </c>
      <c r="B222">
        <f t="shared" si="20"/>
        <v>1985</v>
      </c>
      <c r="C222" s="2">
        <v>31317</v>
      </c>
      <c r="D222" s="4">
        <f t="shared" si="21"/>
        <v>1984</v>
      </c>
      <c r="E222" s="4">
        <f t="shared" si="22"/>
        <v>1983</v>
      </c>
      <c r="F222">
        <v>9079741</v>
      </c>
      <c r="G222">
        <v>1433266</v>
      </c>
      <c r="H222">
        <v>0</v>
      </c>
      <c r="I222">
        <v>0</v>
      </c>
    </row>
    <row r="223" spans="1:10" x14ac:dyDescent="0.25">
      <c r="A223" t="s">
        <v>12</v>
      </c>
      <c r="B223">
        <f t="shared" si="20"/>
        <v>1986</v>
      </c>
      <c r="C223" s="2">
        <v>31651</v>
      </c>
      <c r="D223" s="4">
        <f t="shared" si="21"/>
        <v>1985</v>
      </c>
      <c r="E223" s="4">
        <f t="shared" si="22"/>
        <v>1984</v>
      </c>
      <c r="F223">
        <v>8825549</v>
      </c>
      <c r="G223">
        <v>2013110</v>
      </c>
      <c r="H223">
        <v>0</v>
      </c>
      <c r="I223">
        <v>0</v>
      </c>
    </row>
    <row r="224" spans="1:10" x14ac:dyDescent="0.25">
      <c r="A224" t="s">
        <v>12</v>
      </c>
      <c r="B224">
        <f t="shared" si="20"/>
        <v>1986</v>
      </c>
      <c r="C224" s="2">
        <v>31652</v>
      </c>
      <c r="D224" s="4">
        <f t="shared" si="21"/>
        <v>1985</v>
      </c>
      <c r="E224" s="4">
        <f t="shared" si="22"/>
        <v>1984</v>
      </c>
      <c r="F224">
        <v>11232287</v>
      </c>
      <c r="G224">
        <v>2012645</v>
      </c>
      <c r="H224">
        <v>0</v>
      </c>
      <c r="I224">
        <v>0</v>
      </c>
    </row>
    <row r="225" spans="1:10" x14ac:dyDescent="0.25">
      <c r="A225" t="s">
        <v>12</v>
      </c>
      <c r="B225">
        <f t="shared" si="20"/>
        <v>1986</v>
      </c>
      <c r="C225" s="2">
        <v>31715</v>
      </c>
      <c r="D225" s="4">
        <f t="shared" si="21"/>
        <v>1985</v>
      </c>
      <c r="E225" s="4">
        <f t="shared" si="22"/>
        <v>1984</v>
      </c>
      <c r="F225">
        <v>4983068</v>
      </c>
      <c r="G225">
        <v>114988</v>
      </c>
      <c r="H225">
        <v>53880</v>
      </c>
      <c r="I225">
        <v>23107</v>
      </c>
      <c r="J225">
        <v>1</v>
      </c>
    </row>
    <row r="226" spans="1:10" x14ac:dyDescent="0.25">
      <c r="A226" t="s">
        <v>12</v>
      </c>
      <c r="B226">
        <f t="shared" si="20"/>
        <v>1987</v>
      </c>
      <c r="C226" s="2">
        <v>31831</v>
      </c>
      <c r="D226" s="4">
        <f t="shared" si="21"/>
        <v>1985</v>
      </c>
      <c r="E226" s="4">
        <f t="shared" si="22"/>
        <v>1984</v>
      </c>
      <c r="F226">
        <v>4762461</v>
      </c>
      <c r="G226">
        <v>785400</v>
      </c>
      <c r="H226">
        <v>98338</v>
      </c>
      <c r="I226">
        <v>78489</v>
      </c>
    </row>
    <row r="227" spans="1:10" x14ac:dyDescent="0.25">
      <c r="A227" t="s">
        <v>12</v>
      </c>
      <c r="B227">
        <f t="shared" si="20"/>
        <v>1987</v>
      </c>
      <c r="C227" s="2">
        <v>32021</v>
      </c>
      <c r="D227" s="4">
        <f t="shared" si="21"/>
        <v>1986</v>
      </c>
      <c r="E227" s="4">
        <f t="shared" si="22"/>
        <v>1985</v>
      </c>
      <c r="F227">
        <v>8560289</v>
      </c>
      <c r="G227">
        <v>1390335</v>
      </c>
      <c r="H227">
        <v>57659</v>
      </c>
      <c r="I227">
        <v>14564</v>
      </c>
    </row>
    <row r="228" spans="1:10" x14ac:dyDescent="0.25">
      <c r="A228" t="s">
        <v>12</v>
      </c>
      <c r="B228">
        <f t="shared" si="20"/>
        <v>1987</v>
      </c>
      <c r="C228" s="2">
        <v>32119</v>
      </c>
      <c r="D228" s="4">
        <f t="shared" si="21"/>
        <v>1986</v>
      </c>
      <c r="E228" s="4">
        <f t="shared" si="22"/>
        <v>1985</v>
      </c>
      <c r="F228">
        <v>10840544</v>
      </c>
      <c r="G228">
        <v>1397888</v>
      </c>
      <c r="H228">
        <v>200451</v>
      </c>
      <c r="I228">
        <v>41137</v>
      </c>
    </row>
    <row r="229" spans="1:10" x14ac:dyDescent="0.25">
      <c r="A229" t="s">
        <v>12</v>
      </c>
      <c r="B229">
        <f t="shared" si="20"/>
        <v>1988</v>
      </c>
      <c r="C229" s="2">
        <v>32169</v>
      </c>
      <c r="D229" s="4">
        <f t="shared" si="21"/>
        <v>1986</v>
      </c>
      <c r="E229" s="4">
        <f t="shared" si="22"/>
        <v>1985</v>
      </c>
      <c r="F229">
        <v>8892056</v>
      </c>
      <c r="G229">
        <v>950613</v>
      </c>
      <c r="H229">
        <v>0</v>
      </c>
      <c r="I229">
        <v>0</v>
      </c>
      <c r="J229">
        <v>1</v>
      </c>
    </row>
    <row r="230" spans="1:10" x14ac:dyDescent="0.25">
      <c r="A230" t="s">
        <v>12</v>
      </c>
      <c r="B230">
        <f t="shared" si="20"/>
        <v>1988</v>
      </c>
      <c r="C230" s="2">
        <v>32448</v>
      </c>
      <c r="D230" s="4">
        <f t="shared" si="21"/>
        <v>1987</v>
      </c>
      <c r="E230" s="4">
        <f t="shared" si="22"/>
        <v>1986</v>
      </c>
      <c r="F230">
        <v>9187558</v>
      </c>
      <c r="G230">
        <v>1141438</v>
      </c>
      <c r="H230">
        <v>0</v>
      </c>
      <c r="I230">
        <v>0</v>
      </c>
      <c r="J230">
        <v>1</v>
      </c>
    </row>
    <row r="231" spans="1:10" x14ac:dyDescent="0.25">
      <c r="A231" t="s">
        <v>12</v>
      </c>
      <c r="B231">
        <f t="shared" si="20"/>
        <v>1989</v>
      </c>
      <c r="C231" s="2">
        <v>32687</v>
      </c>
      <c r="D231" s="4">
        <f t="shared" si="21"/>
        <v>1988</v>
      </c>
      <c r="E231" s="4">
        <f t="shared" si="22"/>
        <v>1987</v>
      </c>
      <c r="F231">
        <v>11813897</v>
      </c>
      <c r="G231">
        <v>1910313</v>
      </c>
      <c r="H231">
        <v>1923193</v>
      </c>
      <c r="I231">
        <v>310981</v>
      </c>
    </row>
    <row r="232" spans="1:10" x14ac:dyDescent="0.25">
      <c r="A232" t="s">
        <v>12</v>
      </c>
      <c r="B232">
        <f t="shared" si="20"/>
        <v>1989</v>
      </c>
      <c r="C232" s="2">
        <v>32799</v>
      </c>
      <c r="D232" s="4">
        <f t="shared" si="21"/>
        <v>1988</v>
      </c>
      <c r="E232" s="4">
        <f t="shared" si="22"/>
        <v>1987</v>
      </c>
      <c r="F232">
        <v>11183261</v>
      </c>
      <c r="G232">
        <v>1959673</v>
      </c>
      <c r="H232">
        <v>0</v>
      </c>
      <c r="I232">
        <v>0</v>
      </c>
      <c r="J232">
        <v>1</v>
      </c>
    </row>
    <row r="233" spans="1:10" x14ac:dyDescent="0.25">
      <c r="A233" t="s">
        <v>12</v>
      </c>
      <c r="B233">
        <f t="shared" si="20"/>
        <v>1989</v>
      </c>
      <c r="C233" s="2">
        <v>32800</v>
      </c>
      <c r="D233" s="4">
        <f t="shared" si="21"/>
        <v>1988</v>
      </c>
      <c r="E233" s="4">
        <f t="shared" si="22"/>
        <v>1987</v>
      </c>
      <c r="F233">
        <v>13224299</v>
      </c>
      <c r="G233">
        <v>2304833</v>
      </c>
      <c r="H233">
        <v>42305</v>
      </c>
      <c r="I233">
        <v>11020</v>
      </c>
    </row>
    <row r="234" spans="1:10" x14ac:dyDescent="0.25">
      <c r="A234" t="s">
        <v>12</v>
      </c>
      <c r="B234">
        <f t="shared" si="20"/>
        <v>1990</v>
      </c>
      <c r="C234" s="2">
        <v>32946</v>
      </c>
      <c r="D234" s="4">
        <f t="shared" si="21"/>
        <v>1988</v>
      </c>
      <c r="E234" s="4">
        <f t="shared" si="22"/>
        <v>1987</v>
      </c>
      <c r="F234">
        <v>7487085</v>
      </c>
      <c r="G234">
        <v>1092031</v>
      </c>
      <c r="H234">
        <v>0</v>
      </c>
      <c r="I234">
        <v>0</v>
      </c>
    </row>
    <row r="235" spans="1:10" x14ac:dyDescent="0.25">
      <c r="A235" t="s">
        <v>12</v>
      </c>
      <c r="B235">
        <f t="shared" si="20"/>
        <v>1990</v>
      </c>
      <c r="C235" s="2">
        <v>33035</v>
      </c>
      <c r="D235" s="4">
        <f t="shared" si="21"/>
        <v>1989</v>
      </c>
      <c r="E235" s="4">
        <f t="shared" si="22"/>
        <v>1988</v>
      </c>
      <c r="F235">
        <v>4226888</v>
      </c>
      <c r="G235">
        <v>965642</v>
      </c>
      <c r="H235">
        <v>1286444</v>
      </c>
      <c r="I235">
        <v>293891</v>
      </c>
    </row>
    <row r="236" spans="1:10" x14ac:dyDescent="0.25">
      <c r="A236" t="s">
        <v>12</v>
      </c>
      <c r="B236">
        <f t="shared" si="20"/>
        <v>1990</v>
      </c>
      <c r="C236" s="2">
        <v>33036</v>
      </c>
      <c r="D236" s="4">
        <f t="shared" si="21"/>
        <v>1989</v>
      </c>
      <c r="E236" s="4">
        <f t="shared" si="22"/>
        <v>1988</v>
      </c>
      <c r="F236">
        <v>4876891</v>
      </c>
      <c r="G236">
        <v>1186063</v>
      </c>
      <c r="H236">
        <v>1484271</v>
      </c>
      <c r="I236">
        <v>360976</v>
      </c>
    </row>
    <row r="237" spans="1:10" x14ac:dyDescent="0.25">
      <c r="A237" t="s">
        <v>12</v>
      </c>
      <c r="B237">
        <f t="shared" si="20"/>
        <v>1990</v>
      </c>
      <c r="C237" s="2">
        <v>33037</v>
      </c>
      <c r="D237" s="4">
        <f t="shared" si="21"/>
        <v>1989</v>
      </c>
      <c r="E237" s="4">
        <f t="shared" si="22"/>
        <v>1988</v>
      </c>
      <c r="F237">
        <v>5477969</v>
      </c>
      <c r="G237">
        <v>1287579</v>
      </c>
      <c r="H237">
        <v>1667208</v>
      </c>
      <c r="I237">
        <v>391872</v>
      </c>
    </row>
    <row r="238" spans="1:10" x14ac:dyDescent="0.25">
      <c r="A238" t="s">
        <v>12</v>
      </c>
      <c r="B238">
        <f t="shared" si="20"/>
        <v>1990</v>
      </c>
      <c r="C238" s="2">
        <v>33161</v>
      </c>
      <c r="D238" s="4">
        <f t="shared" si="21"/>
        <v>1989</v>
      </c>
      <c r="E238" s="4">
        <f t="shared" si="22"/>
        <v>1988</v>
      </c>
      <c r="F238">
        <v>10173989</v>
      </c>
      <c r="G238">
        <v>2119602</v>
      </c>
      <c r="H238">
        <v>2594501</v>
      </c>
      <c r="I238">
        <v>659443</v>
      </c>
    </row>
    <row r="239" spans="1:10" x14ac:dyDescent="0.25">
      <c r="A239" t="s">
        <v>12</v>
      </c>
      <c r="B239">
        <f t="shared" si="20"/>
        <v>1990</v>
      </c>
      <c r="C239" s="2">
        <v>33162</v>
      </c>
      <c r="D239" s="4">
        <f t="shared" si="21"/>
        <v>1989</v>
      </c>
      <c r="E239" s="4">
        <f t="shared" si="22"/>
        <v>1988</v>
      </c>
      <c r="F239">
        <v>9156313</v>
      </c>
      <c r="G239">
        <v>1485174</v>
      </c>
      <c r="H239">
        <v>2250977</v>
      </c>
      <c r="I239">
        <v>360135</v>
      </c>
    </row>
    <row r="240" spans="1:10" x14ac:dyDescent="0.25">
      <c r="A240" t="s">
        <v>12</v>
      </c>
      <c r="B240">
        <f t="shared" si="20"/>
        <v>1990</v>
      </c>
      <c r="C240" s="2">
        <v>33163</v>
      </c>
      <c r="D240" s="4">
        <f t="shared" si="21"/>
        <v>1989</v>
      </c>
      <c r="E240" s="4">
        <f t="shared" si="22"/>
        <v>1988</v>
      </c>
      <c r="F240">
        <v>10967889</v>
      </c>
      <c r="G240">
        <v>1980273</v>
      </c>
      <c r="H240">
        <v>2706287</v>
      </c>
      <c r="I240">
        <v>607388</v>
      </c>
    </row>
    <row r="241" spans="1:10" x14ac:dyDescent="0.25">
      <c r="A241" t="s">
        <v>12</v>
      </c>
      <c r="B241">
        <f t="shared" si="20"/>
        <v>1990</v>
      </c>
      <c r="C241" s="2">
        <v>33164</v>
      </c>
      <c r="D241" s="4">
        <f t="shared" si="21"/>
        <v>1989</v>
      </c>
      <c r="E241" s="4">
        <f t="shared" si="22"/>
        <v>1988</v>
      </c>
      <c r="F241">
        <v>9142123</v>
      </c>
      <c r="G241">
        <v>1627897</v>
      </c>
      <c r="H241">
        <v>2244214</v>
      </c>
      <c r="I241">
        <v>445150</v>
      </c>
    </row>
    <row r="242" spans="1:10" x14ac:dyDescent="0.25">
      <c r="A242" t="s">
        <v>12</v>
      </c>
      <c r="B242">
        <f t="shared" si="20"/>
        <v>1991</v>
      </c>
      <c r="C242" s="2">
        <v>33275</v>
      </c>
      <c r="D242" s="4">
        <f t="shared" si="21"/>
        <v>1989</v>
      </c>
      <c r="E242" s="4">
        <f t="shared" si="22"/>
        <v>1988</v>
      </c>
      <c r="F242">
        <v>8541187</v>
      </c>
      <c r="G242">
        <v>1149338</v>
      </c>
      <c r="H242">
        <v>0</v>
      </c>
      <c r="I242">
        <v>0</v>
      </c>
      <c r="J242">
        <v>1</v>
      </c>
    </row>
    <row r="243" spans="1:10" x14ac:dyDescent="0.25">
      <c r="A243" t="s">
        <v>12</v>
      </c>
      <c r="B243">
        <f t="shared" si="20"/>
        <v>1991</v>
      </c>
      <c r="C243" s="2">
        <v>33278</v>
      </c>
      <c r="D243" s="4">
        <f t="shared" si="21"/>
        <v>1989</v>
      </c>
      <c r="E243" s="4">
        <f t="shared" si="22"/>
        <v>1988</v>
      </c>
      <c r="F243">
        <v>8659533</v>
      </c>
      <c r="G243">
        <v>2139007</v>
      </c>
      <c r="H243">
        <v>0</v>
      </c>
      <c r="I243">
        <v>0</v>
      </c>
    </row>
    <row r="244" spans="1:10" x14ac:dyDescent="0.25">
      <c r="A244" t="s">
        <v>12</v>
      </c>
      <c r="B244">
        <f t="shared" si="20"/>
        <v>1991</v>
      </c>
      <c r="C244" s="2">
        <v>33438</v>
      </c>
      <c r="D244" s="4">
        <f t="shared" si="21"/>
        <v>1990</v>
      </c>
      <c r="E244" s="4">
        <f t="shared" si="22"/>
        <v>1989</v>
      </c>
      <c r="F244">
        <v>5960245</v>
      </c>
      <c r="G244">
        <v>1254240</v>
      </c>
      <c r="H244">
        <v>0</v>
      </c>
      <c r="I244">
        <v>0</v>
      </c>
    </row>
    <row r="245" spans="1:10" x14ac:dyDescent="0.25">
      <c r="A245" t="s">
        <v>12</v>
      </c>
      <c r="B245">
        <f t="shared" si="20"/>
        <v>1991</v>
      </c>
      <c r="C245" s="2">
        <v>33527</v>
      </c>
      <c r="D245" s="4">
        <f t="shared" si="21"/>
        <v>1990</v>
      </c>
      <c r="E245" s="4">
        <f t="shared" si="22"/>
        <v>1989</v>
      </c>
      <c r="F245">
        <v>5883006</v>
      </c>
      <c r="G245">
        <v>1124826</v>
      </c>
      <c r="H245">
        <v>0</v>
      </c>
      <c r="I245">
        <v>0</v>
      </c>
      <c r="J245">
        <v>1</v>
      </c>
    </row>
    <row r="246" spans="1:10" x14ac:dyDescent="0.25">
      <c r="A246" t="s">
        <v>12</v>
      </c>
      <c r="B246">
        <f t="shared" si="20"/>
        <v>1992</v>
      </c>
      <c r="C246" s="2">
        <v>33658</v>
      </c>
      <c r="D246" s="4">
        <f t="shared" si="21"/>
        <v>1990</v>
      </c>
      <c r="E246" s="4">
        <f t="shared" si="22"/>
        <v>1989</v>
      </c>
      <c r="F246">
        <v>4776046</v>
      </c>
      <c r="G246">
        <v>731461</v>
      </c>
      <c r="H246">
        <v>162138</v>
      </c>
      <c r="I246">
        <v>252918</v>
      </c>
    </row>
    <row r="247" spans="1:10" x14ac:dyDescent="0.25">
      <c r="A247" t="s">
        <v>12</v>
      </c>
      <c r="B247">
        <f t="shared" si="20"/>
        <v>1992</v>
      </c>
      <c r="C247" s="2">
        <v>33798</v>
      </c>
      <c r="D247" s="4">
        <f t="shared" si="21"/>
        <v>1991</v>
      </c>
      <c r="E247" s="4">
        <f t="shared" si="22"/>
        <v>1990</v>
      </c>
      <c r="F247">
        <v>6032231</v>
      </c>
      <c r="G247">
        <v>1248407</v>
      </c>
      <c r="H247">
        <v>0</v>
      </c>
      <c r="I247">
        <v>0</v>
      </c>
    </row>
    <row r="248" spans="1:10" x14ac:dyDescent="0.25">
      <c r="A248" t="s">
        <v>12</v>
      </c>
      <c r="B248">
        <f t="shared" si="20"/>
        <v>1992</v>
      </c>
      <c r="C248" s="2">
        <v>33903</v>
      </c>
      <c r="D248" s="4">
        <f t="shared" si="21"/>
        <v>1991</v>
      </c>
      <c r="E248" s="4">
        <f t="shared" si="22"/>
        <v>1990</v>
      </c>
      <c r="F248">
        <v>3372678</v>
      </c>
      <c r="G248">
        <v>692662</v>
      </c>
      <c r="H248">
        <v>0</v>
      </c>
      <c r="I248">
        <v>0</v>
      </c>
      <c r="J248">
        <v>1</v>
      </c>
    </row>
    <row r="249" spans="1:10" x14ac:dyDescent="0.25">
      <c r="A249" t="s">
        <v>12</v>
      </c>
      <c r="B249">
        <f t="shared" si="20"/>
        <v>1993</v>
      </c>
      <c r="C249" s="2">
        <v>34010</v>
      </c>
      <c r="D249" s="4">
        <f t="shared" si="21"/>
        <v>1991</v>
      </c>
      <c r="E249" s="4">
        <f t="shared" si="22"/>
        <v>1990</v>
      </c>
      <c r="F249">
        <v>4560412</v>
      </c>
      <c r="G249">
        <v>604464</v>
      </c>
      <c r="H249">
        <v>0</v>
      </c>
      <c r="I249">
        <v>0</v>
      </c>
    </row>
    <row r="250" spans="1:10" x14ac:dyDescent="0.25">
      <c r="A250" t="s">
        <v>12</v>
      </c>
      <c r="B250">
        <f t="shared" si="20"/>
        <v>1993</v>
      </c>
      <c r="C250" s="2">
        <v>34177</v>
      </c>
      <c r="D250" s="4">
        <f t="shared" si="21"/>
        <v>1992</v>
      </c>
      <c r="E250" s="4">
        <f t="shared" si="22"/>
        <v>1991</v>
      </c>
      <c r="F250">
        <v>10198355</v>
      </c>
      <c r="G250">
        <v>3860607</v>
      </c>
      <c r="H250">
        <v>0</v>
      </c>
      <c r="I250">
        <v>0</v>
      </c>
    </row>
    <row r="251" spans="1:10" x14ac:dyDescent="0.25">
      <c r="A251" t="s">
        <v>12</v>
      </c>
      <c r="B251">
        <f t="shared" si="20"/>
        <v>1993</v>
      </c>
      <c r="C251" s="2">
        <v>34254</v>
      </c>
      <c r="D251" s="4">
        <f t="shared" si="21"/>
        <v>1992</v>
      </c>
      <c r="E251" s="4">
        <f t="shared" si="22"/>
        <v>1991</v>
      </c>
      <c r="F251">
        <v>5992046</v>
      </c>
      <c r="G251">
        <v>806992</v>
      </c>
      <c r="H251">
        <v>57164</v>
      </c>
      <c r="I251">
        <v>58691</v>
      </c>
      <c r="J251">
        <v>1</v>
      </c>
    </row>
    <row r="252" spans="1:10" x14ac:dyDescent="0.25">
      <c r="A252" t="s">
        <v>12</v>
      </c>
      <c r="B252">
        <f t="shared" si="20"/>
        <v>1994</v>
      </c>
      <c r="C252" s="2">
        <v>34365</v>
      </c>
      <c r="D252" s="4">
        <f t="shared" si="21"/>
        <v>1992</v>
      </c>
      <c r="E252" s="4">
        <f t="shared" si="22"/>
        <v>1991</v>
      </c>
      <c r="F252">
        <v>5895395</v>
      </c>
      <c r="G252">
        <v>780598</v>
      </c>
      <c r="H252">
        <v>0</v>
      </c>
      <c r="I252">
        <v>0</v>
      </c>
    </row>
    <row r="253" spans="1:10" x14ac:dyDescent="0.25">
      <c r="A253" t="s">
        <v>12</v>
      </c>
      <c r="B253">
        <f t="shared" si="20"/>
        <v>1994</v>
      </c>
      <c r="C253" s="2">
        <v>34626</v>
      </c>
      <c r="D253" s="4">
        <f t="shared" si="21"/>
        <v>1993</v>
      </c>
      <c r="E253" s="4">
        <f t="shared" si="22"/>
        <v>1992</v>
      </c>
      <c r="F253">
        <v>6769766</v>
      </c>
      <c r="G253">
        <v>732204</v>
      </c>
      <c r="H253">
        <v>109137</v>
      </c>
      <c r="I253">
        <v>23773</v>
      </c>
    </row>
    <row r="254" spans="1:10" x14ac:dyDescent="0.25">
      <c r="A254" t="s">
        <v>12</v>
      </c>
      <c r="B254">
        <f t="shared" si="20"/>
        <v>1995</v>
      </c>
      <c r="C254" s="2">
        <v>34730</v>
      </c>
      <c r="D254" s="4">
        <f t="shared" ref="D254" si="23">IF(MONTH(C254)&lt;4,B254-2,B254-1)</f>
        <v>1993</v>
      </c>
      <c r="E254" s="4">
        <f t="shared" ref="E254" si="24">IF(MONTH(C254)&lt;4,B254-3,B254-2)</f>
        <v>1992</v>
      </c>
      <c r="F254">
        <v>5895000</v>
      </c>
      <c r="G254">
        <f>0.13*F254</f>
        <v>766350</v>
      </c>
      <c r="H254">
        <v>0</v>
      </c>
      <c r="I254">
        <v>0</v>
      </c>
      <c r="J254">
        <v>1</v>
      </c>
    </row>
    <row r="255" spans="1:10" x14ac:dyDescent="0.25">
      <c r="A255" t="s">
        <v>12</v>
      </c>
      <c r="B255">
        <f t="shared" si="20"/>
        <v>1995</v>
      </c>
      <c r="C255" s="2">
        <v>34894</v>
      </c>
      <c r="D255" s="4">
        <f t="shared" si="21"/>
        <v>1994</v>
      </c>
      <c r="E255" s="4">
        <f t="shared" si="22"/>
        <v>1993</v>
      </c>
      <c r="F255">
        <v>10913020</v>
      </c>
      <c r="G255">
        <v>1990404</v>
      </c>
      <c r="H255">
        <v>0</v>
      </c>
      <c r="I255">
        <v>0</v>
      </c>
    </row>
    <row r="256" spans="1:10" x14ac:dyDescent="0.25">
      <c r="A256" t="s">
        <v>12</v>
      </c>
      <c r="B256">
        <f t="shared" si="20"/>
        <v>1995</v>
      </c>
      <c r="C256" s="2">
        <v>35023</v>
      </c>
      <c r="D256" s="4">
        <f t="shared" si="21"/>
        <v>1994</v>
      </c>
      <c r="E256" s="4">
        <f t="shared" si="22"/>
        <v>1993</v>
      </c>
      <c r="F256">
        <v>10634355</v>
      </c>
      <c r="G256">
        <v>1445908</v>
      </c>
      <c r="H256">
        <v>3462461</v>
      </c>
      <c r="I256">
        <v>545953</v>
      </c>
    </row>
    <row r="257" spans="1:10" x14ac:dyDescent="0.25">
      <c r="A257" t="s">
        <v>12</v>
      </c>
      <c r="B257">
        <f t="shared" si="20"/>
        <v>1995</v>
      </c>
      <c r="C257" s="2">
        <v>35024</v>
      </c>
      <c r="D257" s="4">
        <f t="shared" si="21"/>
        <v>1994</v>
      </c>
      <c r="E257" s="4">
        <f t="shared" si="22"/>
        <v>1993</v>
      </c>
      <c r="F257">
        <v>11699308</v>
      </c>
      <c r="G257">
        <v>1924264</v>
      </c>
      <c r="H257">
        <v>2394737</v>
      </c>
      <c r="I257">
        <v>962122</v>
      </c>
    </row>
    <row r="258" spans="1:10" x14ac:dyDescent="0.25">
      <c r="A258" t="s">
        <v>12</v>
      </c>
      <c r="B258">
        <f t="shared" si="20"/>
        <v>1996</v>
      </c>
      <c r="C258" s="2">
        <v>35094</v>
      </c>
      <c r="D258" s="4">
        <f t="shared" si="21"/>
        <v>1994</v>
      </c>
      <c r="E258" s="4">
        <f t="shared" si="22"/>
        <v>1993</v>
      </c>
      <c r="F258">
        <v>6152000</v>
      </c>
      <c r="G258" s="9">
        <f>0.13*F258</f>
        <v>799760</v>
      </c>
      <c r="H258">
        <v>346000</v>
      </c>
      <c r="I258">
        <f>0.13*H258</f>
        <v>44980</v>
      </c>
      <c r="J258">
        <v>1</v>
      </c>
    </row>
    <row r="259" spans="1:10" x14ac:dyDescent="0.25">
      <c r="A259" t="s">
        <v>12</v>
      </c>
      <c r="B259">
        <f t="shared" si="20"/>
        <v>1996</v>
      </c>
      <c r="C259" s="2">
        <v>35268</v>
      </c>
      <c r="D259" s="4">
        <f t="shared" si="21"/>
        <v>1995</v>
      </c>
      <c r="E259" s="4">
        <f t="shared" si="22"/>
        <v>1994</v>
      </c>
      <c r="F259">
        <v>7258271</v>
      </c>
      <c r="G259" s="9">
        <v>1351084</v>
      </c>
      <c r="H259">
        <v>163067</v>
      </c>
      <c r="I259">
        <v>88455</v>
      </c>
    </row>
    <row r="260" spans="1:10" x14ac:dyDescent="0.25">
      <c r="A260" t="s">
        <v>12</v>
      </c>
      <c r="B260">
        <f t="shared" ref="B260:B307" si="25">YEAR(C260)</f>
        <v>1996</v>
      </c>
      <c r="C260" s="2">
        <v>35388</v>
      </c>
      <c r="D260" s="4">
        <f t="shared" si="21"/>
        <v>1995</v>
      </c>
      <c r="E260" s="4">
        <f t="shared" si="22"/>
        <v>1994</v>
      </c>
      <c r="F260">
        <v>4471744</v>
      </c>
      <c r="G260" s="9">
        <v>756874</v>
      </c>
      <c r="H260">
        <v>1083062</v>
      </c>
      <c r="I260">
        <v>253372</v>
      </c>
    </row>
    <row r="261" spans="1:10" x14ac:dyDescent="0.25">
      <c r="A261" t="s">
        <v>12</v>
      </c>
      <c r="B261">
        <f t="shared" si="25"/>
        <v>1997</v>
      </c>
      <c r="C261" s="2">
        <v>35487</v>
      </c>
      <c r="D261" s="4">
        <f t="shared" si="21"/>
        <v>1995</v>
      </c>
      <c r="E261" s="4">
        <f t="shared" si="22"/>
        <v>1994</v>
      </c>
      <c r="F261">
        <v>4761000</v>
      </c>
      <c r="G261" s="9">
        <f>0.13*F261</f>
        <v>618930</v>
      </c>
      <c r="H261">
        <v>31000</v>
      </c>
      <c r="I261">
        <f>0.13*H261</f>
        <v>4030</v>
      </c>
      <c r="J261">
        <v>1</v>
      </c>
    </row>
    <row r="262" spans="1:10" x14ac:dyDescent="0.25">
      <c r="A262" t="s">
        <v>12</v>
      </c>
      <c r="B262">
        <f t="shared" si="25"/>
        <v>1997</v>
      </c>
      <c r="C262" s="2">
        <v>35753</v>
      </c>
      <c r="D262" s="4">
        <f t="shared" si="21"/>
        <v>1996</v>
      </c>
      <c r="E262" s="4">
        <f t="shared" si="22"/>
        <v>1995</v>
      </c>
      <c r="F262">
        <v>18123000</v>
      </c>
      <c r="G262" s="9">
        <f>0.13*F262</f>
        <v>2355990</v>
      </c>
      <c r="H262">
        <v>648000</v>
      </c>
      <c r="I262">
        <f>0.13*H262</f>
        <v>84240</v>
      </c>
      <c r="J262">
        <v>1</v>
      </c>
    </row>
    <row r="263" spans="1:10" x14ac:dyDescent="0.25">
      <c r="A263" t="s">
        <v>12</v>
      </c>
      <c r="B263">
        <f t="shared" si="25"/>
        <v>1998</v>
      </c>
      <c r="C263" s="2">
        <v>35859</v>
      </c>
      <c r="D263" s="4">
        <f t="shared" si="21"/>
        <v>1996</v>
      </c>
      <c r="E263" s="4">
        <f t="shared" si="22"/>
        <v>1995</v>
      </c>
      <c r="F263">
        <v>8515000</v>
      </c>
      <c r="G263" s="9">
        <f>0.18*F263</f>
        <v>1532700</v>
      </c>
      <c r="H263">
        <v>49000</v>
      </c>
      <c r="I263">
        <f>0.18*H263</f>
        <v>8820</v>
      </c>
    </row>
    <row r="264" spans="1:10" x14ac:dyDescent="0.25">
      <c r="A264" t="s">
        <v>12</v>
      </c>
      <c r="B264">
        <f t="shared" si="25"/>
        <v>1998</v>
      </c>
      <c r="C264" s="2">
        <v>36007</v>
      </c>
      <c r="D264" s="4">
        <f t="shared" si="21"/>
        <v>1997</v>
      </c>
      <c r="E264" s="4">
        <f t="shared" si="22"/>
        <v>1996</v>
      </c>
      <c r="F264">
        <v>9573000</v>
      </c>
      <c r="G264" s="9">
        <f>0.24*F264</f>
        <v>2297520</v>
      </c>
      <c r="H264">
        <v>22000</v>
      </c>
      <c r="I264">
        <f>0.24*H264</f>
        <v>5280</v>
      </c>
    </row>
    <row r="265" spans="1:10" x14ac:dyDescent="0.25">
      <c r="A265" t="s">
        <v>12</v>
      </c>
      <c r="B265">
        <f t="shared" si="25"/>
        <v>1998</v>
      </c>
      <c r="C265" s="2">
        <v>36130</v>
      </c>
      <c r="D265" s="4">
        <f t="shared" si="21"/>
        <v>1997</v>
      </c>
      <c r="E265" s="4">
        <f t="shared" si="22"/>
        <v>1996</v>
      </c>
      <c r="F265">
        <v>8233000</v>
      </c>
      <c r="G265" s="9">
        <f>0.09*F265</f>
        <v>740970</v>
      </c>
      <c r="H265">
        <v>0</v>
      </c>
      <c r="I265">
        <v>0</v>
      </c>
      <c r="J265">
        <v>1</v>
      </c>
    </row>
    <row r="266" spans="1:10" x14ac:dyDescent="0.25">
      <c r="A266" t="s">
        <v>12</v>
      </c>
      <c r="B266">
        <f t="shared" si="25"/>
        <v>1999</v>
      </c>
      <c r="C266" s="2">
        <v>36338</v>
      </c>
      <c r="D266" s="4">
        <f t="shared" ref="D266:D267" si="26">IF(MONTH(C266)&lt;4,B266-2,B266-1)</f>
        <v>1998</v>
      </c>
      <c r="E266" s="4">
        <f t="shared" ref="E266:E267" si="27">IF(MONTH(C266)&lt;4,B266-3,B266-2)</f>
        <v>1997</v>
      </c>
      <c r="F266">
        <v>5386000</v>
      </c>
      <c r="G266" s="9">
        <f>0.29*F266</f>
        <v>1561940</v>
      </c>
    </row>
    <row r="267" spans="1:10" x14ac:dyDescent="0.25">
      <c r="A267" t="s">
        <v>12</v>
      </c>
      <c r="B267">
        <f t="shared" si="25"/>
        <v>1999</v>
      </c>
      <c r="C267" s="2">
        <v>36362</v>
      </c>
      <c r="D267" s="4">
        <f t="shared" si="26"/>
        <v>1998</v>
      </c>
      <c r="E267" s="4">
        <f t="shared" si="27"/>
        <v>1997</v>
      </c>
      <c r="F267">
        <v>7141000</v>
      </c>
      <c r="G267" s="9">
        <f>0.25*F267</f>
        <v>1785250</v>
      </c>
    </row>
    <row r="268" spans="1:10" x14ac:dyDescent="0.25">
      <c r="A268" t="s">
        <v>12</v>
      </c>
      <c r="B268">
        <f t="shared" si="25"/>
        <v>1999</v>
      </c>
      <c r="C268" s="2">
        <v>36494</v>
      </c>
      <c r="D268" s="4">
        <f t="shared" ref="D268:D307" si="28">IF(MONTH(C268)&lt;4,B268-2,B268-1)</f>
        <v>1998</v>
      </c>
      <c r="E268" s="4">
        <f t="shared" ref="E268:E307" si="29">IF(MONTH(C268)&lt;4,B268-3,B268-2)</f>
        <v>1997</v>
      </c>
      <c r="F268">
        <v>8462000</v>
      </c>
      <c r="G268" s="9">
        <f>0.12*F268</f>
        <v>1015440</v>
      </c>
      <c r="H268">
        <v>0</v>
      </c>
      <c r="I268">
        <v>0</v>
      </c>
      <c r="J268">
        <v>1</v>
      </c>
    </row>
    <row r="269" spans="1:10" x14ac:dyDescent="0.25">
      <c r="A269" t="s">
        <v>12</v>
      </c>
      <c r="B269">
        <f t="shared" si="25"/>
        <v>2000</v>
      </c>
      <c r="C269" s="2">
        <v>36858</v>
      </c>
      <c r="D269" s="4">
        <f t="shared" si="28"/>
        <v>1999</v>
      </c>
      <c r="E269" s="4">
        <f t="shared" si="29"/>
        <v>1998</v>
      </c>
      <c r="F269">
        <v>9679000</v>
      </c>
      <c r="G269" s="9">
        <f>0.15*F269</f>
        <v>1451850</v>
      </c>
      <c r="H269">
        <v>0</v>
      </c>
      <c r="I269">
        <v>0</v>
      </c>
      <c r="J269">
        <v>1</v>
      </c>
    </row>
    <row r="270" spans="1:10" x14ac:dyDescent="0.25">
      <c r="A270" t="s">
        <v>12</v>
      </c>
      <c r="B270">
        <f t="shared" si="25"/>
        <v>2001</v>
      </c>
      <c r="C270" s="2">
        <v>37230</v>
      </c>
      <c r="D270" s="4">
        <f t="shared" si="28"/>
        <v>2000</v>
      </c>
      <c r="E270" s="4">
        <f t="shared" si="29"/>
        <v>1999</v>
      </c>
      <c r="F270">
        <v>7478000</v>
      </c>
      <c r="G270" s="9">
        <f>0.14*F270</f>
        <v>1046920.0000000001</v>
      </c>
      <c r="H270">
        <v>326000</v>
      </c>
      <c r="I270">
        <f>0.14*H270</f>
        <v>45640.000000000007</v>
      </c>
      <c r="J270">
        <v>1</v>
      </c>
    </row>
    <row r="271" spans="1:10" x14ac:dyDescent="0.25">
      <c r="A271" t="s">
        <v>12</v>
      </c>
      <c r="B271">
        <v>2002</v>
      </c>
      <c r="D271" s="4">
        <v>2001</v>
      </c>
      <c r="E271" s="4">
        <v>2000</v>
      </c>
      <c r="G271" s="9"/>
    </row>
    <row r="272" spans="1:10" x14ac:dyDescent="0.25">
      <c r="A272" t="s">
        <v>12</v>
      </c>
      <c r="B272">
        <f t="shared" si="25"/>
        <v>2003</v>
      </c>
      <c r="C272" s="2">
        <v>37637</v>
      </c>
      <c r="D272" s="4">
        <f t="shared" si="28"/>
        <v>2001</v>
      </c>
      <c r="E272" s="4">
        <f t="shared" si="29"/>
        <v>2000</v>
      </c>
      <c r="F272">
        <v>4773000</v>
      </c>
      <c r="G272" s="9">
        <f>0.16*F272</f>
        <v>763680</v>
      </c>
      <c r="H272">
        <v>0</v>
      </c>
      <c r="I272">
        <v>0</v>
      </c>
      <c r="J272">
        <v>1</v>
      </c>
    </row>
    <row r="273" spans="1:10" x14ac:dyDescent="0.25">
      <c r="A273" t="s">
        <v>12</v>
      </c>
      <c r="B273">
        <f t="shared" si="25"/>
        <v>2004</v>
      </c>
      <c r="C273" s="2">
        <v>38005</v>
      </c>
      <c r="D273" s="4">
        <f t="shared" si="28"/>
        <v>2002</v>
      </c>
      <c r="E273" s="4">
        <f t="shared" si="29"/>
        <v>2001</v>
      </c>
      <c r="F273">
        <v>8636807</v>
      </c>
      <c r="G273" s="9">
        <v>1694839</v>
      </c>
      <c r="H273">
        <v>0</v>
      </c>
      <c r="I273">
        <v>0</v>
      </c>
      <c r="J273">
        <v>1</v>
      </c>
    </row>
    <row r="274" spans="1:10" x14ac:dyDescent="0.25">
      <c r="A274" t="s">
        <v>12</v>
      </c>
      <c r="B274">
        <f t="shared" si="25"/>
        <v>2005</v>
      </c>
      <c r="C274" s="2">
        <v>38378</v>
      </c>
      <c r="D274" s="4">
        <f t="shared" si="28"/>
        <v>2003</v>
      </c>
      <c r="E274" s="4">
        <f t="shared" si="29"/>
        <v>2002</v>
      </c>
      <c r="F274">
        <v>6703046</v>
      </c>
      <c r="G274" s="9">
        <v>1052271</v>
      </c>
      <c r="H274">
        <v>0</v>
      </c>
      <c r="I274">
        <v>0</v>
      </c>
      <c r="J274">
        <v>1</v>
      </c>
    </row>
    <row r="275" spans="1:10" x14ac:dyDescent="0.25">
      <c r="A275" t="s">
        <v>12</v>
      </c>
      <c r="B275">
        <f t="shared" si="25"/>
        <v>2006</v>
      </c>
      <c r="C275" s="2">
        <v>38721</v>
      </c>
      <c r="D275" s="4">
        <f t="shared" si="28"/>
        <v>2004</v>
      </c>
      <c r="E275" s="4">
        <f t="shared" si="29"/>
        <v>2003</v>
      </c>
      <c r="F275">
        <v>3525291</v>
      </c>
      <c r="G275">
        <v>719392</v>
      </c>
      <c r="H275">
        <v>0</v>
      </c>
      <c r="I275">
        <v>0</v>
      </c>
      <c r="J275">
        <v>1</v>
      </c>
    </row>
    <row r="276" spans="1:10" x14ac:dyDescent="0.25">
      <c r="A276" t="s">
        <v>12</v>
      </c>
      <c r="B276">
        <f t="shared" si="25"/>
        <v>2007</v>
      </c>
      <c r="C276" s="2">
        <v>39120</v>
      </c>
      <c r="D276" s="4">
        <f t="shared" si="28"/>
        <v>2005</v>
      </c>
      <c r="E276" s="4">
        <f t="shared" si="29"/>
        <v>2004</v>
      </c>
      <c r="F276">
        <v>3660000</v>
      </c>
      <c r="G276">
        <f>0.14*F276</f>
        <v>512400.00000000006</v>
      </c>
      <c r="H276">
        <v>0</v>
      </c>
      <c r="I276">
        <v>0</v>
      </c>
      <c r="J276">
        <v>1</v>
      </c>
    </row>
    <row r="277" spans="1:10" x14ac:dyDescent="0.25">
      <c r="A277" t="s">
        <v>12</v>
      </c>
      <c r="B277">
        <f t="shared" si="25"/>
        <v>2007</v>
      </c>
      <c r="C277" s="2">
        <v>39395</v>
      </c>
      <c r="D277" s="4">
        <f t="shared" si="28"/>
        <v>2006</v>
      </c>
      <c r="E277" s="4">
        <f t="shared" si="29"/>
        <v>2005</v>
      </c>
      <c r="F277">
        <v>5048000</v>
      </c>
      <c r="G277">
        <f>0.18*F277</f>
        <v>908640</v>
      </c>
      <c r="H277">
        <v>51000</v>
      </c>
      <c r="I277">
        <f>0.18*H277</f>
        <v>9180</v>
      </c>
      <c r="J277">
        <v>1</v>
      </c>
    </row>
    <row r="278" spans="1:10" x14ac:dyDescent="0.25">
      <c r="A278" t="s">
        <v>12</v>
      </c>
      <c r="B278">
        <f t="shared" si="25"/>
        <v>2008</v>
      </c>
      <c r="C278" s="2">
        <v>39651</v>
      </c>
      <c r="D278" s="4">
        <f t="shared" si="28"/>
        <v>2007</v>
      </c>
      <c r="E278" s="4">
        <f t="shared" si="29"/>
        <v>2006</v>
      </c>
      <c r="F278">
        <v>5541000</v>
      </c>
      <c r="G278">
        <f>0.28*F278</f>
        <v>1551480.0000000002</v>
      </c>
      <c r="H278">
        <v>0</v>
      </c>
      <c r="I278">
        <v>0</v>
      </c>
    </row>
    <row r="279" spans="1:10" x14ac:dyDescent="0.25">
      <c r="A279" t="s">
        <v>12</v>
      </c>
      <c r="B279">
        <f t="shared" si="25"/>
        <v>2008</v>
      </c>
      <c r="C279" s="2">
        <v>39769</v>
      </c>
      <c r="D279" s="4">
        <f t="shared" si="28"/>
        <v>2007</v>
      </c>
      <c r="E279" s="4">
        <f t="shared" si="29"/>
        <v>2006</v>
      </c>
      <c r="F279">
        <v>6017000</v>
      </c>
      <c r="G279">
        <f>0.16*F279</f>
        <v>962720</v>
      </c>
      <c r="H279">
        <v>0</v>
      </c>
      <c r="I279">
        <v>0</v>
      </c>
      <c r="J279">
        <v>1</v>
      </c>
    </row>
    <row r="280" spans="1:10" x14ac:dyDescent="0.25">
      <c r="A280" t="s">
        <v>12</v>
      </c>
      <c r="B280">
        <f t="shared" si="25"/>
        <v>2008</v>
      </c>
      <c r="C280" s="2">
        <v>39783</v>
      </c>
      <c r="D280" s="4">
        <f t="shared" si="28"/>
        <v>2007</v>
      </c>
      <c r="E280" s="4">
        <f t="shared" si="29"/>
        <v>2006</v>
      </c>
      <c r="F280">
        <v>6017335</v>
      </c>
      <c r="G280">
        <v>935967</v>
      </c>
      <c r="H280">
        <v>0</v>
      </c>
      <c r="I280">
        <v>0</v>
      </c>
    </row>
    <row r="281" spans="1:10" x14ac:dyDescent="0.25">
      <c r="A281" t="s">
        <v>12</v>
      </c>
      <c r="B281">
        <f t="shared" si="25"/>
        <v>2009</v>
      </c>
      <c r="C281" s="2">
        <v>39973</v>
      </c>
      <c r="D281" s="4">
        <f t="shared" si="28"/>
        <v>2008</v>
      </c>
      <c r="E281" s="4">
        <f t="shared" si="29"/>
        <v>2007</v>
      </c>
      <c r="F281">
        <v>5540818</v>
      </c>
      <c r="G281">
        <f>0.28*F281</f>
        <v>1551429.04</v>
      </c>
      <c r="H281">
        <v>0</v>
      </c>
      <c r="I281">
        <v>0</v>
      </c>
    </row>
    <row r="282" spans="1:10" x14ac:dyDescent="0.25">
      <c r="A282" t="s">
        <v>12</v>
      </c>
      <c r="B282">
        <f t="shared" si="25"/>
        <v>2009</v>
      </c>
      <c r="C282" s="2">
        <v>40049</v>
      </c>
      <c r="D282" s="4">
        <f t="shared" si="28"/>
        <v>2008</v>
      </c>
      <c r="E282" s="4">
        <f t="shared" si="29"/>
        <v>2007</v>
      </c>
      <c r="F282">
        <v>7596484</v>
      </c>
      <c r="G282">
        <f>0.2*F282</f>
        <v>1519296.8</v>
      </c>
      <c r="H282">
        <v>0</v>
      </c>
      <c r="I282">
        <v>0</v>
      </c>
    </row>
    <row r="283" spans="1:10" x14ac:dyDescent="0.25">
      <c r="A283" t="s">
        <v>12</v>
      </c>
      <c r="B283">
        <f t="shared" si="25"/>
        <v>2009</v>
      </c>
      <c r="C283" s="2">
        <v>40147</v>
      </c>
      <c r="D283" s="4">
        <f t="shared" si="28"/>
        <v>2008</v>
      </c>
      <c r="E283" s="4">
        <f t="shared" si="29"/>
        <v>2007</v>
      </c>
      <c r="F283">
        <v>2450742</v>
      </c>
      <c r="G283">
        <f>0.19*F283</f>
        <v>465640.98</v>
      </c>
      <c r="H283">
        <v>0</v>
      </c>
      <c r="I283">
        <v>0</v>
      </c>
      <c r="J283">
        <v>1</v>
      </c>
    </row>
    <row r="284" spans="1:10" x14ac:dyDescent="0.25">
      <c r="A284" t="s">
        <v>12</v>
      </c>
      <c r="B284">
        <f t="shared" si="25"/>
        <v>2010</v>
      </c>
      <c r="C284" s="2">
        <v>40191</v>
      </c>
      <c r="D284" s="4">
        <f t="shared" si="28"/>
        <v>2008</v>
      </c>
      <c r="E284" s="4">
        <f t="shared" si="29"/>
        <v>2007</v>
      </c>
      <c r="F284">
        <v>4979378</v>
      </c>
      <c r="G284">
        <f>0.12*F284</f>
        <v>597525.36</v>
      </c>
      <c r="H284">
        <v>0</v>
      </c>
      <c r="I284">
        <v>0</v>
      </c>
    </row>
    <row r="285" spans="1:10" x14ac:dyDescent="0.25">
      <c r="A285" t="s">
        <v>12</v>
      </c>
      <c r="B285">
        <f t="shared" si="25"/>
        <v>2010</v>
      </c>
      <c r="C285" s="2">
        <v>40406</v>
      </c>
      <c r="D285" s="4">
        <f t="shared" si="28"/>
        <v>2009</v>
      </c>
      <c r="E285" s="4">
        <f t="shared" si="29"/>
        <v>2008</v>
      </c>
      <c r="F285">
        <v>16661391</v>
      </c>
      <c r="G285">
        <v>5621822</v>
      </c>
      <c r="H285">
        <v>0</v>
      </c>
      <c r="I285">
        <v>0</v>
      </c>
    </row>
    <row r="286" spans="1:10" x14ac:dyDescent="0.25">
      <c r="A286" t="s">
        <v>12</v>
      </c>
      <c r="B286">
        <f t="shared" si="25"/>
        <v>2010</v>
      </c>
      <c r="C286" s="2">
        <v>40414</v>
      </c>
      <c r="D286" s="4">
        <f t="shared" si="28"/>
        <v>2009</v>
      </c>
      <c r="E286" s="4">
        <f t="shared" si="29"/>
        <v>2008</v>
      </c>
      <c r="F286">
        <v>8166458</v>
      </c>
      <c r="G286">
        <v>2639773</v>
      </c>
      <c r="H286">
        <v>0</v>
      </c>
      <c r="I286">
        <v>0</v>
      </c>
    </row>
    <row r="287" spans="1:10" x14ac:dyDescent="0.25">
      <c r="A287" t="s">
        <v>12</v>
      </c>
      <c r="B287">
        <f t="shared" si="25"/>
        <v>2010</v>
      </c>
      <c r="C287" s="2">
        <v>40512</v>
      </c>
      <c r="D287" s="4">
        <f t="shared" si="28"/>
        <v>2009</v>
      </c>
      <c r="E287" s="4">
        <f t="shared" si="29"/>
        <v>2008</v>
      </c>
      <c r="F287">
        <v>14526189</v>
      </c>
      <c r="G287">
        <f>0.24*F287</f>
        <v>3486285.36</v>
      </c>
      <c r="H287">
        <v>0</v>
      </c>
      <c r="I287">
        <v>0</v>
      </c>
      <c r="J287">
        <v>1</v>
      </c>
    </row>
    <row r="288" spans="1:10" x14ac:dyDescent="0.25">
      <c r="A288" t="s">
        <v>12</v>
      </c>
      <c r="B288">
        <f t="shared" si="25"/>
        <v>2011</v>
      </c>
      <c r="C288" s="2">
        <v>40771</v>
      </c>
      <c r="D288" s="4">
        <f t="shared" si="28"/>
        <v>2010</v>
      </c>
      <c r="E288" s="4">
        <f t="shared" si="29"/>
        <v>2009</v>
      </c>
      <c r="F288">
        <v>16661391</v>
      </c>
      <c r="G288">
        <f>0.34*F288</f>
        <v>5664872.9400000004</v>
      </c>
      <c r="H288">
        <v>0</v>
      </c>
      <c r="I288">
        <v>0</v>
      </c>
    </row>
    <row r="289" spans="1:10" x14ac:dyDescent="0.25">
      <c r="A289" t="s">
        <v>12</v>
      </c>
      <c r="B289">
        <f t="shared" si="25"/>
        <v>2011</v>
      </c>
      <c r="C289" s="2">
        <v>40868</v>
      </c>
      <c r="D289" s="4">
        <f t="shared" si="28"/>
        <v>2010</v>
      </c>
      <c r="E289" s="4">
        <f t="shared" si="29"/>
        <v>2009</v>
      </c>
      <c r="F289">
        <v>13444391</v>
      </c>
      <c r="G289">
        <f>0.09*F289</f>
        <v>1209995.19</v>
      </c>
      <c r="H289">
        <v>0</v>
      </c>
      <c r="I289">
        <v>0</v>
      </c>
      <c r="J289">
        <v>1</v>
      </c>
    </row>
    <row r="290" spans="1:10" x14ac:dyDescent="0.25">
      <c r="A290" t="s">
        <v>12</v>
      </c>
      <c r="B290">
        <f t="shared" si="25"/>
        <v>2012</v>
      </c>
      <c r="C290" s="2">
        <v>41226</v>
      </c>
      <c r="D290" s="4">
        <f t="shared" si="28"/>
        <v>2011</v>
      </c>
      <c r="E290" s="4">
        <f t="shared" si="29"/>
        <v>2010</v>
      </c>
      <c r="F290">
        <v>14526189</v>
      </c>
      <c r="G290">
        <v>2099030</v>
      </c>
      <c r="H290">
        <v>14526189</v>
      </c>
      <c r="I290">
        <v>2099030</v>
      </c>
    </row>
    <row r="291" spans="1:10" x14ac:dyDescent="0.25">
      <c r="A291" t="s">
        <v>12</v>
      </c>
      <c r="B291">
        <f t="shared" si="25"/>
        <v>2012</v>
      </c>
      <c r="C291" s="2">
        <v>41073</v>
      </c>
      <c r="D291" s="4">
        <f t="shared" si="28"/>
        <v>2011</v>
      </c>
      <c r="E291" s="4">
        <f t="shared" si="29"/>
        <v>2010</v>
      </c>
      <c r="F291">
        <v>15262441</v>
      </c>
      <c r="G291">
        <v>5573233</v>
      </c>
      <c r="H291">
        <v>0</v>
      </c>
      <c r="I291">
        <v>0</v>
      </c>
    </row>
    <row r="292" spans="1:10" x14ac:dyDescent="0.25">
      <c r="A292" t="s">
        <v>12</v>
      </c>
      <c r="B292">
        <f t="shared" si="25"/>
        <v>2012</v>
      </c>
      <c r="C292" s="2">
        <v>41136</v>
      </c>
      <c r="D292" s="4">
        <f t="shared" si="28"/>
        <v>2011</v>
      </c>
      <c r="E292" s="4">
        <f t="shared" si="29"/>
        <v>2010</v>
      </c>
      <c r="F292">
        <v>21862120</v>
      </c>
      <c r="G292">
        <v>7651741.9999999991</v>
      </c>
      <c r="H292">
        <v>0</v>
      </c>
      <c r="I292">
        <v>0</v>
      </c>
    </row>
    <row r="293" spans="1:10" x14ac:dyDescent="0.25">
      <c r="A293" t="s">
        <v>12</v>
      </c>
      <c r="B293">
        <f t="shared" si="25"/>
        <v>2013</v>
      </c>
      <c r="C293" s="2">
        <v>41331</v>
      </c>
      <c r="D293" s="4">
        <f t="shared" si="28"/>
        <v>2011</v>
      </c>
      <c r="E293" s="4">
        <f t="shared" si="29"/>
        <v>2010</v>
      </c>
      <c r="F293">
        <v>14526189</v>
      </c>
      <c r="G293">
        <f>0.14*F293</f>
        <v>2033666.4600000002</v>
      </c>
      <c r="H293">
        <v>0</v>
      </c>
      <c r="I293">
        <v>0</v>
      </c>
      <c r="J293">
        <v>1</v>
      </c>
    </row>
    <row r="294" spans="1:10" x14ac:dyDescent="0.25">
      <c r="A294" t="s">
        <v>12</v>
      </c>
      <c r="B294">
        <f t="shared" si="25"/>
        <v>2013</v>
      </c>
      <c r="C294" s="2">
        <v>41513</v>
      </c>
      <c r="D294" s="4">
        <f t="shared" si="28"/>
        <v>2012</v>
      </c>
      <c r="E294" s="4">
        <f t="shared" si="29"/>
        <v>2011</v>
      </c>
      <c r="F294">
        <v>11210000</v>
      </c>
      <c r="G294">
        <f>0.21*F294</f>
        <v>2354100</v>
      </c>
      <c r="H294">
        <v>0</v>
      </c>
      <c r="I294">
        <v>0</v>
      </c>
    </row>
    <row r="295" spans="1:10" x14ac:dyDescent="0.25">
      <c r="A295" t="s">
        <v>12</v>
      </c>
      <c r="B295">
        <f t="shared" si="25"/>
        <v>2013</v>
      </c>
      <c r="C295" s="2">
        <v>41597</v>
      </c>
      <c r="D295" s="4">
        <f t="shared" si="28"/>
        <v>2012</v>
      </c>
      <c r="E295" s="4">
        <f t="shared" si="29"/>
        <v>2011</v>
      </c>
      <c r="F295">
        <v>3687000</v>
      </c>
      <c r="G295">
        <f>0.31*F295</f>
        <v>1142970</v>
      </c>
      <c r="H295">
        <v>0</v>
      </c>
      <c r="I295">
        <v>0</v>
      </c>
      <c r="J295">
        <v>1</v>
      </c>
    </row>
    <row r="296" spans="1:10" x14ac:dyDescent="0.25">
      <c r="A296" t="s">
        <v>12</v>
      </c>
      <c r="B296">
        <f t="shared" si="25"/>
        <v>2014</v>
      </c>
      <c r="C296" s="2">
        <v>41932</v>
      </c>
      <c r="D296" s="4">
        <f t="shared" si="28"/>
        <v>2013</v>
      </c>
      <c r="E296" s="4">
        <f t="shared" si="29"/>
        <v>2012</v>
      </c>
      <c r="F296">
        <v>13157290</v>
      </c>
      <c r="G296">
        <f>0.28*F296</f>
        <v>3684041.2</v>
      </c>
      <c r="H296">
        <v>0</v>
      </c>
      <c r="I296">
        <v>0</v>
      </c>
    </row>
    <row r="297" spans="1:10" x14ac:dyDescent="0.25">
      <c r="A297" t="s">
        <v>12</v>
      </c>
      <c r="B297">
        <f t="shared" si="25"/>
        <v>2015</v>
      </c>
      <c r="C297" s="2">
        <v>42042</v>
      </c>
      <c r="D297" s="4">
        <f t="shared" si="28"/>
        <v>2013</v>
      </c>
      <c r="E297" s="4">
        <f t="shared" si="29"/>
        <v>2012</v>
      </c>
      <c r="F297">
        <v>1210757</v>
      </c>
      <c r="G297">
        <f>F297*0.23</f>
        <v>278474.11</v>
      </c>
      <c r="H297">
        <v>0</v>
      </c>
      <c r="I297">
        <v>0</v>
      </c>
      <c r="J297">
        <v>1</v>
      </c>
    </row>
    <row r="298" spans="1:10" x14ac:dyDescent="0.25">
      <c r="A298" t="s">
        <v>12</v>
      </c>
      <c r="B298">
        <f t="shared" si="25"/>
        <v>2015</v>
      </c>
      <c r="C298" s="2">
        <v>42317</v>
      </c>
      <c r="D298" s="4">
        <f t="shared" si="28"/>
        <v>2014</v>
      </c>
      <c r="E298" s="4">
        <f t="shared" si="29"/>
        <v>2013</v>
      </c>
      <c r="F298">
        <v>4151619</v>
      </c>
      <c r="G298">
        <f>0.3*F298</f>
        <v>1245485.7</v>
      </c>
      <c r="H298">
        <v>0</v>
      </c>
      <c r="I298">
        <v>0</v>
      </c>
      <c r="J298">
        <v>1</v>
      </c>
    </row>
    <row r="299" spans="1:10" x14ac:dyDescent="0.25">
      <c r="A299" t="s">
        <v>12</v>
      </c>
      <c r="B299">
        <f t="shared" si="25"/>
        <v>2016</v>
      </c>
      <c r="C299" s="2">
        <v>42417</v>
      </c>
      <c r="D299" s="4">
        <f t="shared" si="28"/>
        <v>2014</v>
      </c>
      <c r="E299" s="4">
        <f t="shared" si="29"/>
        <v>2013</v>
      </c>
      <c r="F299">
        <v>4150000</v>
      </c>
      <c r="H299">
        <v>0</v>
      </c>
      <c r="I299">
        <v>0</v>
      </c>
    </row>
    <row r="300" spans="1:10" x14ac:dyDescent="0.25">
      <c r="A300" t="s">
        <v>12</v>
      </c>
      <c r="B300">
        <f t="shared" si="25"/>
        <v>2016</v>
      </c>
      <c r="C300" s="2">
        <v>42668</v>
      </c>
      <c r="D300" s="4">
        <f t="shared" si="28"/>
        <v>2015</v>
      </c>
      <c r="E300" s="4">
        <f t="shared" si="29"/>
        <v>2014</v>
      </c>
      <c r="F300">
        <v>5917285</v>
      </c>
      <c r="G300">
        <v>1047465</v>
      </c>
      <c r="H300">
        <v>0</v>
      </c>
      <c r="I300">
        <v>0</v>
      </c>
      <c r="J300">
        <v>1</v>
      </c>
    </row>
    <row r="301" spans="1:10" x14ac:dyDescent="0.25">
      <c r="A301" t="s">
        <v>12</v>
      </c>
      <c r="B301">
        <f t="shared" si="25"/>
        <v>2017</v>
      </c>
      <c r="C301" s="2">
        <v>43056</v>
      </c>
      <c r="D301" s="4">
        <f t="shared" si="28"/>
        <v>2016</v>
      </c>
      <c r="E301" s="4">
        <f t="shared" si="29"/>
        <v>2015</v>
      </c>
      <c r="F301">
        <v>6423238</v>
      </c>
      <c r="G301">
        <f>(6823499-6022976)/1.28</f>
        <v>625408.59375</v>
      </c>
      <c r="H301">
        <v>0</v>
      </c>
      <c r="I301">
        <v>0</v>
      </c>
    </row>
    <row r="302" spans="1:10" x14ac:dyDescent="0.25">
      <c r="A302" t="s">
        <v>12</v>
      </c>
      <c r="B302">
        <f t="shared" si="25"/>
        <v>2018</v>
      </c>
      <c r="C302" s="2">
        <v>43151</v>
      </c>
      <c r="D302" s="4">
        <f t="shared" si="28"/>
        <v>2016</v>
      </c>
      <c r="E302" s="4">
        <f t="shared" si="29"/>
        <v>2015</v>
      </c>
      <c r="F302">
        <v>8422379</v>
      </c>
      <c r="G302">
        <f>(8746816-8097942)/1.28</f>
        <v>506932.8125</v>
      </c>
      <c r="H302">
        <v>0</v>
      </c>
      <c r="I302">
        <v>0</v>
      </c>
      <c r="J302">
        <v>1</v>
      </c>
    </row>
    <row r="303" spans="1:10" x14ac:dyDescent="0.25">
      <c r="A303" t="s">
        <v>12</v>
      </c>
      <c r="B303">
        <f t="shared" si="25"/>
        <v>2019</v>
      </c>
      <c r="C303" s="2">
        <v>43488</v>
      </c>
      <c r="D303" s="4">
        <f t="shared" si="28"/>
        <v>2017</v>
      </c>
      <c r="E303" s="4">
        <f t="shared" si="29"/>
        <v>2016</v>
      </c>
      <c r="F303">
        <v>1555655</v>
      </c>
      <c r="G303">
        <f>(1633398-1477932)/1.28</f>
        <v>121457.8125</v>
      </c>
      <c r="H303">
        <v>0</v>
      </c>
      <c r="I303">
        <v>0</v>
      </c>
      <c r="J303">
        <v>1</v>
      </c>
    </row>
    <row r="304" spans="1:10" x14ac:dyDescent="0.25">
      <c r="A304" t="s">
        <v>12</v>
      </c>
      <c r="B304">
        <f t="shared" si="25"/>
        <v>2020</v>
      </c>
      <c r="C304" s="2">
        <v>43886</v>
      </c>
      <c r="D304" s="4">
        <f t="shared" si="28"/>
        <v>2018</v>
      </c>
      <c r="E304" s="4">
        <f t="shared" si="29"/>
        <v>2017</v>
      </c>
      <c r="F304">
        <v>3784000</v>
      </c>
      <c r="G304">
        <f>(4243000-3362000)/1.96</f>
        <v>449489.79591836734</v>
      </c>
      <c r="H304">
        <v>0</v>
      </c>
      <c r="I304">
        <v>0</v>
      </c>
      <c r="J304">
        <v>1</v>
      </c>
    </row>
    <row r="305" spans="1:10" x14ac:dyDescent="0.25">
      <c r="A305" t="s">
        <v>12</v>
      </c>
      <c r="B305">
        <f t="shared" si="25"/>
        <v>2021</v>
      </c>
      <c r="C305" s="2">
        <v>44243</v>
      </c>
      <c r="D305" s="4">
        <f t="shared" si="28"/>
        <v>2019</v>
      </c>
      <c r="E305" s="4">
        <f t="shared" si="29"/>
        <v>2018</v>
      </c>
      <c r="F305">
        <v>1630000</v>
      </c>
      <c r="G305">
        <f>0.1*F305</f>
        <v>163000</v>
      </c>
      <c r="H305">
        <v>0</v>
      </c>
      <c r="I305">
        <v>0</v>
      </c>
      <c r="J305">
        <v>1</v>
      </c>
    </row>
    <row r="306" spans="1:10" x14ac:dyDescent="0.25">
      <c r="A306" t="s">
        <v>12</v>
      </c>
      <c r="B306">
        <f t="shared" si="25"/>
        <v>2022</v>
      </c>
      <c r="C306" s="2">
        <v>44593</v>
      </c>
      <c r="D306" s="4">
        <f t="shared" si="28"/>
        <v>2020</v>
      </c>
      <c r="E306" s="4">
        <f t="shared" si="29"/>
        <v>2019</v>
      </c>
      <c r="F306">
        <v>2207921</v>
      </c>
      <c r="G306">
        <f>(2432712-1999434)/1.96</f>
        <v>221060.20408163266</v>
      </c>
      <c r="H306">
        <v>16791</v>
      </c>
      <c r="I306">
        <f>(18495-15205)/1.96</f>
        <v>1678.5714285714287</v>
      </c>
      <c r="J306">
        <v>1</v>
      </c>
    </row>
    <row r="307" spans="1:10" x14ac:dyDescent="0.25">
      <c r="A307" t="s">
        <v>12</v>
      </c>
      <c r="B307">
        <f t="shared" si="25"/>
        <v>2023</v>
      </c>
      <c r="C307" s="2">
        <v>44970</v>
      </c>
      <c r="D307" s="4">
        <f t="shared" si="28"/>
        <v>2021</v>
      </c>
      <c r="E307" s="4">
        <f t="shared" si="29"/>
        <v>2020</v>
      </c>
      <c r="F307">
        <v>1219678</v>
      </c>
      <c r="G307">
        <f>(1343499-1104508)/1.96</f>
        <v>121934.18367346939</v>
      </c>
      <c r="H307">
        <v>0</v>
      </c>
      <c r="I307">
        <v>0</v>
      </c>
      <c r="J307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A0F3-68C3-4F60-B516-F4CB80D1245F}">
  <dimension ref="A1:H49"/>
  <sheetViews>
    <sheetView workbookViewId="0">
      <selection activeCell="M22" sqref="M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1976</v>
      </c>
    </row>
    <row r="3" spans="1:8" x14ac:dyDescent="0.25">
      <c r="A3">
        <v>1977</v>
      </c>
    </row>
    <row r="4" spans="1:8" x14ac:dyDescent="0.25">
      <c r="A4">
        <v>1978</v>
      </c>
      <c r="B4">
        <v>6.6629118572927606</v>
      </c>
      <c r="C4">
        <v>2.2473714585519415</v>
      </c>
      <c r="D4">
        <v>8.9102833158447012</v>
      </c>
      <c r="H4">
        <v>1.5980000000000001</v>
      </c>
    </row>
    <row r="5" spans="1:8" x14ac:dyDescent="0.25">
      <c r="A5">
        <v>1979</v>
      </c>
      <c r="B5">
        <v>14.863649070631972</v>
      </c>
      <c r="C5">
        <v>0.82835092936802968</v>
      </c>
      <c r="D5">
        <v>15.7</v>
      </c>
      <c r="H5">
        <v>0.76800000000000002</v>
      </c>
    </row>
    <row r="6" spans="1:8" x14ac:dyDescent="0.25">
      <c r="A6">
        <v>1980</v>
      </c>
      <c r="B6">
        <v>7.450746268656717</v>
      </c>
      <c r="C6">
        <v>0</v>
      </c>
      <c r="D6">
        <v>7.4</v>
      </c>
      <c r="E6">
        <v>4.4810949227373067</v>
      </c>
      <c r="F6">
        <v>0</v>
      </c>
      <c r="G6">
        <v>4.6239999999999997</v>
      </c>
    </row>
    <row r="7" spans="1:8" x14ac:dyDescent="0.25">
      <c r="A7">
        <v>1981</v>
      </c>
      <c r="B7">
        <v>9.314551976573938</v>
      </c>
      <c r="C7">
        <v>0.31221961932650072</v>
      </c>
      <c r="D7">
        <v>9.6</v>
      </c>
      <c r="E7">
        <v>5.4759618952118325</v>
      </c>
      <c r="F7">
        <v>0.13964201554274253</v>
      </c>
      <c r="G7">
        <v>5.6840000000000002</v>
      </c>
      <c r="H7">
        <v>2.8769999999999998</v>
      </c>
    </row>
    <row r="8" spans="1:8" x14ac:dyDescent="0.25">
      <c r="A8">
        <v>1982</v>
      </c>
      <c r="B8">
        <v>6.7859050966608079</v>
      </c>
      <c r="C8">
        <v>2.7500773286467486</v>
      </c>
      <c r="D8">
        <v>9.5</v>
      </c>
      <c r="E8">
        <v>7.9311382316313823</v>
      </c>
      <c r="F8">
        <v>0.33219427148194275</v>
      </c>
      <c r="G8">
        <v>8.3360000000000003</v>
      </c>
      <c r="H8">
        <v>2.145</v>
      </c>
    </row>
    <row r="9" spans="1:8" x14ac:dyDescent="0.25">
      <c r="A9">
        <v>1983</v>
      </c>
      <c r="B9">
        <v>12.447985052316891</v>
      </c>
      <c r="C9">
        <v>0.80981315396113596</v>
      </c>
      <c r="D9">
        <v>13.2</v>
      </c>
      <c r="E9">
        <v>8.137838235294117</v>
      </c>
      <c r="F9">
        <v>0.14458088235294117</v>
      </c>
      <c r="G9">
        <v>8.4269999999999996</v>
      </c>
      <c r="H9">
        <v>3.7850000000000001</v>
      </c>
    </row>
    <row r="10" spans="1:8" x14ac:dyDescent="0.25">
      <c r="A10">
        <v>1984</v>
      </c>
      <c r="B10">
        <v>7.6552499999999997</v>
      </c>
      <c r="C10">
        <v>1.458142857142857</v>
      </c>
      <c r="D10">
        <v>9.1</v>
      </c>
      <c r="E10">
        <v>9.3674788732394365</v>
      </c>
      <c r="F10">
        <v>0.27152112676056339</v>
      </c>
      <c r="G10">
        <v>9.6389999999999993</v>
      </c>
      <c r="H10">
        <v>4.298</v>
      </c>
    </row>
    <row r="11" spans="1:8" x14ac:dyDescent="0.25">
      <c r="A11">
        <v>1985</v>
      </c>
      <c r="B11">
        <v>9.6350559701492529</v>
      </c>
      <c r="C11">
        <v>0.82981343283582099</v>
      </c>
      <c r="D11">
        <v>10.4</v>
      </c>
      <c r="E11">
        <v>19.256389937106917</v>
      </c>
      <c r="F11">
        <v>0</v>
      </c>
      <c r="G11">
        <v>19.564</v>
      </c>
      <c r="H11">
        <v>3.512</v>
      </c>
    </row>
    <row r="12" spans="1:8" x14ac:dyDescent="0.25">
      <c r="A12">
        <v>1986</v>
      </c>
      <c r="B12">
        <v>7.1108145985401459</v>
      </c>
      <c r="C12">
        <v>2.4499445255474455</v>
      </c>
      <c r="D12">
        <v>9.5</v>
      </c>
      <c r="E12">
        <v>5.7900393700787394</v>
      </c>
      <c r="F12">
        <v>0.13720472440944884</v>
      </c>
      <c r="G12">
        <v>6.97</v>
      </c>
      <c r="H12">
        <v>4.2549999999999999</v>
      </c>
    </row>
    <row r="13" spans="1:8" x14ac:dyDescent="0.25">
      <c r="A13">
        <v>1987</v>
      </c>
      <c r="B13">
        <v>4.9099738391105303</v>
      </c>
      <c r="C13">
        <v>0.35493786788750814</v>
      </c>
      <c r="D13">
        <v>5.2</v>
      </c>
      <c r="E13">
        <v>4.5187527075812275</v>
      </c>
      <c r="F13">
        <v>0.51824729241877254</v>
      </c>
      <c r="G13">
        <v>5.04</v>
      </c>
      <c r="H13">
        <v>0.96</v>
      </c>
    </row>
    <row r="14" spans="1:8" x14ac:dyDescent="0.25">
      <c r="A14">
        <v>1988</v>
      </c>
      <c r="B14">
        <v>3.4110130718954248</v>
      </c>
      <c r="C14">
        <v>0.42582788671023969</v>
      </c>
      <c r="D14">
        <v>3.8</v>
      </c>
      <c r="E14">
        <v>8.6860662701784186</v>
      </c>
      <c r="F14">
        <v>0</v>
      </c>
      <c r="G14">
        <v>8.89</v>
      </c>
      <c r="H14">
        <v>2.5000000000000001E-2</v>
      </c>
    </row>
    <row r="15" spans="1:8" x14ac:dyDescent="0.25">
      <c r="A15">
        <v>1989</v>
      </c>
      <c r="B15">
        <v>6.0738683989941329</v>
      </c>
      <c r="C15">
        <v>0.26278290025146683</v>
      </c>
      <c r="D15">
        <v>6.4</v>
      </c>
      <c r="E15">
        <v>8.8410796847635726</v>
      </c>
      <c r="F15">
        <v>0.21720577933450086</v>
      </c>
      <c r="G15">
        <v>9.19</v>
      </c>
      <c r="H15">
        <v>2.0670000000000002</v>
      </c>
    </row>
    <row r="16" spans="1:8" x14ac:dyDescent="0.25">
      <c r="A16">
        <v>1990</v>
      </c>
      <c r="B16">
        <v>6.7524708058315808</v>
      </c>
      <c r="C16">
        <v>0.50750634655835203</v>
      </c>
      <c r="D16">
        <v>7.2</v>
      </c>
      <c r="E16">
        <v>10.099465803108808</v>
      </c>
      <c r="F16">
        <v>0.48672124352331603</v>
      </c>
      <c r="G16">
        <v>11.18</v>
      </c>
      <c r="H16">
        <v>2.5710000000000002</v>
      </c>
    </row>
    <row r="17" spans="1:8" x14ac:dyDescent="0.25">
      <c r="A17">
        <v>1991</v>
      </c>
      <c r="B17">
        <v>8.6794303679552876</v>
      </c>
      <c r="C17">
        <v>2.0349641360037261</v>
      </c>
      <c r="D17">
        <v>10.7</v>
      </c>
      <c r="E17">
        <v>7.616377981651377</v>
      </c>
      <c r="F17">
        <v>0.80708532110091757</v>
      </c>
      <c r="G17">
        <v>8.5399999999999991</v>
      </c>
      <c r="H17">
        <v>1.68</v>
      </c>
    </row>
    <row r="18" spans="1:8" x14ac:dyDescent="0.25">
      <c r="A18">
        <v>1992</v>
      </c>
      <c r="B18">
        <v>4.5796342603412006</v>
      </c>
      <c r="C18">
        <v>0.21016826361299371</v>
      </c>
      <c r="D18">
        <v>4.8</v>
      </c>
      <c r="E18">
        <v>5.4223624161073829</v>
      </c>
      <c r="F18">
        <v>0.27638255033557046</v>
      </c>
      <c r="G18">
        <v>5.88</v>
      </c>
      <c r="H18">
        <v>0.85899999999999999</v>
      </c>
    </row>
    <row r="19" spans="1:8" x14ac:dyDescent="0.25">
      <c r="A19">
        <v>1993</v>
      </c>
      <c r="B19">
        <v>7.1242356251352721</v>
      </c>
      <c r="C19">
        <v>4.9324002597215214E-2</v>
      </c>
      <c r="D19">
        <v>7.15</v>
      </c>
      <c r="E19">
        <v>3.1971397288842542</v>
      </c>
      <c r="F19">
        <v>4.9240875912408756E-2</v>
      </c>
      <c r="G19">
        <v>3.37</v>
      </c>
      <c r="H19">
        <v>0.94699999999999995</v>
      </c>
    </row>
    <row r="20" spans="1:8" x14ac:dyDescent="0.25">
      <c r="A20">
        <v>1994</v>
      </c>
      <c r="B20">
        <v>3.1295410065237652</v>
      </c>
      <c r="C20">
        <v>0.76637604846225527</v>
      </c>
      <c r="D20">
        <v>3.9</v>
      </c>
      <c r="E20">
        <v>9.6851411992263046</v>
      </c>
      <c r="F20">
        <v>0.35505609284332684</v>
      </c>
      <c r="G20">
        <v>5.99</v>
      </c>
      <c r="H20">
        <v>0.89900000000000002</v>
      </c>
    </row>
    <row r="21" spans="1:8" x14ac:dyDescent="0.25">
      <c r="A21">
        <v>1995</v>
      </c>
      <c r="B21">
        <v>2.8669911962713623</v>
      </c>
      <c r="C21">
        <v>0.53244122216468148</v>
      </c>
      <c r="D21">
        <v>3.4</v>
      </c>
      <c r="E21">
        <v>5.5671964782205743</v>
      </c>
      <c r="F21">
        <v>8.741427247451343E-2</v>
      </c>
      <c r="G21">
        <v>5.9</v>
      </c>
      <c r="H21">
        <v>5.4619999999999997</v>
      </c>
    </row>
    <row r="22" spans="1:8" x14ac:dyDescent="0.25">
      <c r="A22">
        <v>1996</v>
      </c>
      <c r="B22">
        <v>6.7102379893238435</v>
      </c>
      <c r="C22">
        <v>2.6885538256227761</v>
      </c>
      <c r="D22">
        <v>9.4</v>
      </c>
      <c r="E22">
        <v>9.3292382697947218</v>
      </c>
      <c r="F22">
        <v>0.31551612903225806</v>
      </c>
      <c r="G22">
        <v>9.7799999999999994</v>
      </c>
      <c r="H22">
        <v>0.33</v>
      </c>
    </row>
    <row r="23" spans="1:8" x14ac:dyDescent="0.25">
      <c r="A23">
        <v>1997</v>
      </c>
      <c r="B23">
        <v>3.7697877187190492</v>
      </c>
      <c r="C23">
        <v>0.61440079234070655</v>
      </c>
      <c r="D23">
        <v>4.4000000000000004</v>
      </c>
      <c r="E23">
        <v>4.6516773823191739</v>
      </c>
      <c r="F23">
        <v>0.1038564867967853</v>
      </c>
      <c r="G23">
        <v>4.76</v>
      </c>
      <c r="H23">
        <v>2.5999999999999999E-2</v>
      </c>
    </row>
    <row r="24" spans="1:8" x14ac:dyDescent="0.25">
      <c r="A24">
        <v>1998</v>
      </c>
      <c r="B24">
        <v>16.709510128913447</v>
      </c>
      <c r="C24">
        <v>8.7484346224677711E-2</v>
      </c>
      <c r="D24">
        <v>16.79</v>
      </c>
      <c r="E24">
        <v>17.213677946324385</v>
      </c>
      <c r="F24">
        <v>2.1147024504084011E-2</v>
      </c>
      <c r="G24">
        <v>18.12</v>
      </c>
      <c r="H24">
        <v>1.9650000000000001</v>
      </c>
    </row>
    <row r="25" spans="1:8" x14ac:dyDescent="0.25">
      <c r="A25">
        <v>1999</v>
      </c>
      <c r="B25">
        <v>10.292340594059405</v>
      </c>
      <c r="C25">
        <v>1.4909465346534652</v>
      </c>
      <c r="D25">
        <v>11.8</v>
      </c>
      <c r="E25">
        <v>7.9011516314779264</v>
      </c>
      <c r="F25">
        <v>0.33184836852207295</v>
      </c>
      <c r="G25">
        <v>8.23</v>
      </c>
      <c r="H25">
        <v>4.9000000000000002E-2</v>
      </c>
    </row>
    <row r="26" spans="1:8" x14ac:dyDescent="0.25">
      <c r="A26">
        <v>2000</v>
      </c>
      <c r="B26">
        <v>6.3389382479655332</v>
      </c>
      <c r="C26">
        <v>0.16007419818094784</v>
      </c>
      <c r="D26">
        <v>6.5</v>
      </c>
      <c r="E26">
        <v>8.3289496855345906</v>
      </c>
      <c r="F26">
        <v>0</v>
      </c>
      <c r="G26">
        <v>8.4600000000000009</v>
      </c>
      <c r="H26">
        <v>2.0579999999999998</v>
      </c>
    </row>
    <row r="27" spans="1:8" x14ac:dyDescent="0.25">
      <c r="A27">
        <v>2001</v>
      </c>
      <c r="B27">
        <v>11.05881284916201</v>
      </c>
      <c r="C27">
        <v>2.4891829608938547</v>
      </c>
      <c r="D27">
        <v>13.6</v>
      </c>
      <c r="E27">
        <v>9.5374424131627062</v>
      </c>
      <c r="F27">
        <v>8.847349177330896E-2</v>
      </c>
      <c r="G27">
        <v>9.68</v>
      </c>
      <c r="H27">
        <v>1.0660000000000001</v>
      </c>
    </row>
    <row r="28" spans="1:8" x14ac:dyDescent="0.25">
      <c r="A28">
        <v>2002</v>
      </c>
      <c r="B28">
        <v>3.3054927536231884</v>
      </c>
      <c r="C28">
        <v>2.7094202898550725E-2</v>
      </c>
      <c r="D28">
        <v>3.73</v>
      </c>
      <c r="E28">
        <v>7.1040999999999999</v>
      </c>
      <c r="F28">
        <v>0.22434000000000001</v>
      </c>
      <c r="G28">
        <v>7.48</v>
      </c>
      <c r="H28">
        <v>2.1360000000000001</v>
      </c>
    </row>
    <row r="29" spans="1:8" x14ac:dyDescent="0.25">
      <c r="A29">
        <v>2003</v>
      </c>
      <c r="B29">
        <v>8.9194810126582276</v>
      </c>
      <c r="C29">
        <v>0.66563291139240521</v>
      </c>
      <c r="D29">
        <v>10.5</v>
      </c>
      <c r="E29">
        <v>4.5343499999999999</v>
      </c>
      <c r="F29">
        <v>0.14319000000000001</v>
      </c>
      <c r="G29">
        <v>4.7699999999999996</v>
      </c>
      <c r="H29">
        <v>1.8240000000000001</v>
      </c>
    </row>
    <row r="30" spans="1:8" x14ac:dyDescent="0.25">
      <c r="A30">
        <v>2004</v>
      </c>
      <c r="B30">
        <v>8.2658938053097337</v>
      </c>
      <c r="C30">
        <v>1.3456106194690265</v>
      </c>
      <c r="D30">
        <v>10.9</v>
      </c>
      <c r="E30">
        <v>8.2051499999999997</v>
      </c>
      <c r="F30">
        <v>0.25911000000000001</v>
      </c>
      <c r="G30">
        <v>8.6</v>
      </c>
      <c r="H30">
        <v>1.367</v>
      </c>
    </row>
    <row r="31" spans="1:8" x14ac:dyDescent="0.25">
      <c r="A31">
        <v>2005</v>
      </c>
      <c r="B31">
        <v>5.5666818181818183</v>
      </c>
      <c r="C31">
        <v>0.83180303030303027</v>
      </c>
      <c r="D31">
        <v>8.5</v>
      </c>
      <c r="E31">
        <v>6.3678499999999998</v>
      </c>
      <c r="F31">
        <v>0.20108999999999999</v>
      </c>
      <c r="G31">
        <v>6.7</v>
      </c>
      <c r="H31">
        <v>1.2270000000000001</v>
      </c>
    </row>
    <row r="32" spans="1:8" x14ac:dyDescent="0.25">
      <c r="A32">
        <v>2006</v>
      </c>
      <c r="B32">
        <v>2.3452500000000001</v>
      </c>
      <c r="C32">
        <v>1.272</v>
      </c>
      <c r="D32">
        <v>4</v>
      </c>
      <c r="E32">
        <v>3.3487499999999999</v>
      </c>
      <c r="F32">
        <v>0.10575</v>
      </c>
      <c r="G32">
        <v>3.5</v>
      </c>
      <c r="H32">
        <v>0.83</v>
      </c>
    </row>
    <row r="33" spans="1:8" x14ac:dyDescent="0.25">
      <c r="A33">
        <v>2007</v>
      </c>
      <c r="B33">
        <v>5.0885999999999996</v>
      </c>
      <c r="C33">
        <v>0.56540000000000001</v>
      </c>
      <c r="D33">
        <v>5.6</v>
      </c>
      <c r="E33">
        <v>3.4768242499999999</v>
      </c>
      <c r="F33">
        <v>0.10979445</v>
      </c>
      <c r="G33">
        <v>3.6</v>
      </c>
      <c r="H33">
        <v>0.63400000000000001</v>
      </c>
    </row>
    <row r="34" spans="1:8" x14ac:dyDescent="0.25">
      <c r="A34">
        <v>2008</v>
      </c>
      <c r="B34">
        <v>4.1500000000000004</v>
      </c>
      <c r="C34">
        <v>0.65</v>
      </c>
      <c r="D34">
        <v>4.78</v>
      </c>
      <c r="E34">
        <v>4.8600000000000003</v>
      </c>
      <c r="F34">
        <v>0.14000000000000001</v>
      </c>
      <c r="G34">
        <v>5</v>
      </c>
      <c r="H34">
        <v>0.48199999999999998</v>
      </c>
    </row>
    <row r="35" spans="1:8" x14ac:dyDescent="0.25">
      <c r="A35">
        <v>2009</v>
      </c>
      <c r="B35">
        <v>3.155017301038062</v>
      </c>
      <c r="C35">
        <v>0.60498269896193768</v>
      </c>
      <c r="D35">
        <v>3.76</v>
      </c>
      <c r="E35">
        <v>5.8393999999999995</v>
      </c>
      <c r="F35">
        <v>0.18059999999999998</v>
      </c>
      <c r="G35">
        <v>6.02</v>
      </c>
      <c r="H35">
        <v>1.7568999999999999</v>
      </c>
    </row>
    <row r="36" spans="1:8" x14ac:dyDescent="0.25">
      <c r="A36">
        <v>2010</v>
      </c>
      <c r="B36">
        <v>4.6530000000000005</v>
      </c>
      <c r="C36">
        <v>0.51700000000000002</v>
      </c>
      <c r="D36">
        <v>5.17</v>
      </c>
      <c r="E36">
        <v>4.8306000000000004</v>
      </c>
      <c r="F36">
        <v>0.14940000000000001</v>
      </c>
      <c r="G36">
        <v>4.9800000000000004</v>
      </c>
      <c r="H36">
        <v>1.39</v>
      </c>
    </row>
    <row r="37" spans="1:8" x14ac:dyDescent="0.25">
      <c r="A37">
        <v>2011</v>
      </c>
      <c r="B37">
        <v>9.7336865912460517</v>
      </c>
      <c r="C37">
        <v>1.2663134087539487</v>
      </c>
      <c r="D37">
        <v>11</v>
      </c>
      <c r="E37">
        <v>6.020559897470342</v>
      </c>
      <c r="F37">
        <v>0.17944010252965845</v>
      </c>
      <c r="G37">
        <v>14.53</v>
      </c>
      <c r="H37">
        <v>1.19</v>
      </c>
    </row>
    <row r="38" spans="1:8" x14ac:dyDescent="0.25">
      <c r="A38">
        <v>2012</v>
      </c>
      <c r="B38">
        <v>14.31788575547605</v>
      </c>
      <c r="C38">
        <v>1.3376231098014384</v>
      </c>
      <c r="D38">
        <v>15.655508865277488</v>
      </c>
      <c r="E38">
        <v>12.996696044405446</v>
      </c>
      <c r="F38">
        <v>0.18660332273778099</v>
      </c>
      <c r="G38">
        <v>13.44</v>
      </c>
      <c r="H38">
        <v>0.28000000000000003</v>
      </c>
    </row>
    <row r="39" spans="1:8" x14ac:dyDescent="0.25">
      <c r="A39">
        <v>2013</v>
      </c>
      <c r="B39">
        <v>13.75</v>
      </c>
      <c r="C39">
        <v>1.42</v>
      </c>
      <c r="D39">
        <v>15.17</v>
      </c>
      <c r="E39">
        <v>7.5339376138033618</v>
      </c>
      <c r="F39">
        <v>0.40330395559455889</v>
      </c>
      <c r="G39">
        <v>14.53</v>
      </c>
      <c r="H39">
        <v>3.14</v>
      </c>
    </row>
    <row r="40" spans="1:8" x14ac:dyDescent="0.25">
      <c r="A40">
        <v>2014</v>
      </c>
      <c r="B40">
        <v>8.59</v>
      </c>
      <c r="C40">
        <v>1.52</v>
      </c>
      <c r="D40">
        <v>10.11</v>
      </c>
      <c r="G40">
        <v>3.69</v>
      </c>
      <c r="H40">
        <v>1.81</v>
      </c>
    </row>
    <row r="41" spans="1:8" x14ac:dyDescent="0.25">
      <c r="A41">
        <v>2015</v>
      </c>
      <c r="D41">
        <v>0.75</v>
      </c>
      <c r="G41">
        <v>1.21</v>
      </c>
      <c r="H41">
        <v>0.61099999999999999</v>
      </c>
    </row>
    <row r="42" spans="1:8" x14ac:dyDescent="0.25">
      <c r="A42">
        <v>2016</v>
      </c>
      <c r="D42">
        <v>3.79</v>
      </c>
      <c r="G42">
        <v>4.1500000000000004</v>
      </c>
    </row>
    <row r="43" spans="1:8" x14ac:dyDescent="0.25">
      <c r="A43">
        <v>2017</v>
      </c>
      <c r="D43">
        <v>17.059999999999999</v>
      </c>
      <c r="G43">
        <v>5.5</v>
      </c>
    </row>
    <row r="44" spans="1:8" x14ac:dyDescent="0.25">
      <c r="A44">
        <v>2018</v>
      </c>
      <c r="D44">
        <v>17.12</v>
      </c>
      <c r="G44">
        <v>5.73</v>
      </c>
    </row>
    <row r="45" spans="1:8" x14ac:dyDescent="0.25">
      <c r="A45">
        <v>2019</v>
      </c>
      <c r="D45">
        <v>8.9</v>
      </c>
      <c r="G45">
        <v>1.95</v>
      </c>
    </row>
    <row r="46" spans="1:8" x14ac:dyDescent="0.25">
      <c r="A46">
        <v>2020</v>
      </c>
      <c r="D46">
        <v>0.85</v>
      </c>
      <c r="G46">
        <v>4.67</v>
      </c>
    </row>
    <row r="47" spans="1:8" x14ac:dyDescent="0.25">
      <c r="A47">
        <v>2021</v>
      </c>
      <c r="D47">
        <v>2.23</v>
      </c>
      <c r="G47">
        <v>1.63</v>
      </c>
    </row>
    <row r="48" spans="1:8" x14ac:dyDescent="0.25">
      <c r="A48">
        <v>2022</v>
      </c>
      <c r="D48" s="1">
        <v>5.6659699999999997</v>
      </c>
      <c r="G48" s="1">
        <v>2.2079209999999998</v>
      </c>
    </row>
    <row r="49" spans="1:7" x14ac:dyDescent="0.25">
      <c r="A49">
        <v>2023</v>
      </c>
      <c r="D49">
        <v>6.2059949999999997</v>
      </c>
      <c r="G49" s="1">
        <v>1.219678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ATS_estimates</vt:lpstr>
      <vt:lpstr>smolt_production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2025-01-20T21:02:55Z</dcterms:created>
  <dcterms:modified xsi:type="dcterms:W3CDTF">2025-02-18T19:44:13Z</dcterms:modified>
</cp:coreProperties>
</file>