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321E6AF1-8DE4-42B7-BEBD-2D81C307A95C}" xr6:coauthVersionLast="47" xr6:coauthVersionMax="47" xr10:uidLastSave="{00000000-0000-0000-0000-000000000000}"/>
  <bookViews>
    <workbookView xWindow="15180" yWindow="0" windowWidth="13395" windowHeight="15585" xr2:uid="{93B9BABA-C468-4873-970E-7D7E9A90394F}"/>
  </bookViews>
  <sheets>
    <sheet name="ATS_estimates" sheetId="2" r:id="rId1"/>
    <sheet name="smolt_production" sheetId="1" r:id="rId2"/>
  </sheets>
  <definedNames>
    <definedName name="_xlnm._FilterDatabase" localSheetId="0" hidden="1">ATS_estimates!$A$1:$G$90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256" i="2"/>
  <c r="E255" i="2"/>
  <c r="E261" i="2"/>
  <c r="E260" i="2"/>
  <c r="E259" i="2"/>
  <c r="E258" i="2"/>
  <c r="E72" i="2"/>
  <c r="G71" i="2"/>
  <c r="E71" i="2"/>
  <c r="E69" i="2"/>
  <c r="G68" i="2"/>
  <c r="E68" i="2"/>
  <c r="G67" i="2"/>
  <c r="E67" i="2"/>
  <c r="G65" i="2"/>
  <c r="E65" i="2"/>
  <c r="G64" i="2"/>
  <c r="E64" i="2"/>
  <c r="E63" i="2"/>
  <c r="G62" i="2"/>
  <c r="G61" i="2"/>
  <c r="E62" i="2"/>
  <c r="E61" i="2"/>
  <c r="B76" i="2"/>
  <c r="B77" i="2"/>
  <c r="B78" i="2"/>
  <c r="B79" i="2"/>
  <c r="E272" i="2"/>
  <c r="E265" i="2"/>
  <c r="E264" i="2"/>
  <c r="B262" i="2"/>
  <c r="B259" i="2"/>
  <c r="B260" i="2"/>
  <c r="B263" i="2"/>
  <c r="B266" i="2"/>
  <c r="B267" i="2"/>
  <c r="B268" i="2"/>
  <c r="B269" i="2"/>
  <c r="B270" i="2"/>
  <c r="B271" i="2"/>
  <c r="B272" i="2"/>
  <c r="B273" i="2"/>
  <c r="E273" i="2" l="1"/>
  <c r="E271" i="2"/>
  <c r="B163" i="2"/>
  <c r="B164" i="2"/>
  <c r="B165" i="2"/>
  <c r="B166" i="2"/>
  <c r="B167" i="2"/>
  <c r="B168" i="2"/>
  <c r="B169" i="2"/>
  <c r="B170" i="2"/>
  <c r="B171" i="2"/>
  <c r="B172" i="2"/>
  <c r="G190" i="2"/>
  <c r="E190" i="2"/>
  <c r="B190" i="2"/>
  <c r="G189" i="2" l="1"/>
  <c r="E189" i="2"/>
  <c r="B189" i="2"/>
  <c r="G188" i="2"/>
  <c r="E188" i="2"/>
  <c r="B188" i="2"/>
  <c r="B92" i="2" l="1"/>
  <c r="B91" i="2"/>
  <c r="G95" i="2"/>
  <c r="E95" i="2"/>
  <c r="B95" i="2"/>
  <c r="E76" i="2" l="1"/>
  <c r="E77" i="2"/>
  <c r="E78" i="2"/>
  <c r="G154" i="2" l="1"/>
  <c r="G153" i="2"/>
  <c r="G152" i="2"/>
  <c r="E154" i="2"/>
  <c r="E153" i="2"/>
  <c r="E152" i="2"/>
  <c r="G156" i="2"/>
  <c r="G155" i="2"/>
  <c r="E156" i="2"/>
  <c r="E155" i="2"/>
  <c r="G158" i="2"/>
  <c r="G157" i="2"/>
  <c r="E158" i="2"/>
  <c r="E157" i="2"/>
  <c r="G160" i="2"/>
  <c r="G159" i="2"/>
  <c r="E160" i="2"/>
  <c r="E159" i="2"/>
  <c r="G161" i="2"/>
  <c r="E161" i="2"/>
  <c r="G162" i="2"/>
  <c r="E162" i="2"/>
  <c r="G165" i="2"/>
  <c r="G164" i="2"/>
  <c r="E165" i="2"/>
  <c r="E164" i="2"/>
  <c r="G168" i="2"/>
  <c r="G167" i="2"/>
  <c r="G166" i="2"/>
  <c r="E168" i="2"/>
  <c r="E167" i="2"/>
  <c r="E166" i="2"/>
  <c r="G172" i="2"/>
  <c r="G171" i="2"/>
  <c r="G170" i="2"/>
  <c r="G169" i="2"/>
  <c r="E172" i="2"/>
  <c r="E171" i="2"/>
  <c r="E170" i="2"/>
  <c r="E169" i="2"/>
  <c r="E176" i="2"/>
  <c r="E175" i="2"/>
  <c r="E174" i="2"/>
  <c r="E173" i="2"/>
  <c r="G178" i="2"/>
  <c r="G177" i="2"/>
  <c r="E178" i="2"/>
  <c r="E177" i="2"/>
  <c r="G180" i="2" l="1"/>
  <c r="G179" i="2"/>
  <c r="G181" i="2"/>
  <c r="G184" i="2"/>
  <c r="G183" i="2"/>
  <c r="G186" i="2"/>
  <c r="G187" i="2"/>
  <c r="E180" i="2"/>
  <c r="E179" i="2"/>
  <c r="E184" i="2"/>
  <c r="E183" i="2"/>
  <c r="E186" i="2"/>
  <c r="E187" i="2"/>
  <c r="E181" i="2"/>
  <c r="B93" i="2"/>
  <c r="B94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81" i="2"/>
  <c r="B187" i="2"/>
  <c r="B186" i="2"/>
  <c r="B183" i="2"/>
  <c r="B184" i="2"/>
  <c r="B182" i="2"/>
  <c r="B185" i="2"/>
  <c r="B179" i="2"/>
  <c r="B180" i="2"/>
  <c r="E270" i="2"/>
  <c r="E269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7" i="2"/>
  <c r="E88" i="2"/>
  <c r="E8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1" i="2"/>
  <c r="B87" i="2"/>
  <c r="B84" i="2"/>
  <c r="B85" i="2"/>
  <c r="B86" i="2"/>
  <c r="B82" i="2"/>
  <c r="B83" i="2"/>
  <c r="B80" i="2"/>
  <c r="B74" i="2"/>
  <c r="B73" i="2"/>
  <c r="B89" i="2"/>
  <c r="B90" i="2"/>
  <c r="B88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tc={51828A2D-7DC2-4829-B811-13295E6A575B}</author>
  </authors>
  <commentList>
    <comment ref="E1" authorId="0" shapeId="0" xr:uid="{51828A2D-7DC2-4829-B811-13295E6A57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SD? =sqrt(sum(transect variances)/N transects) </t>
      </text>
    </comment>
  </commentList>
</comments>
</file>

<file path=xl/sharedStrings.xml><?xml version="1.0" encoding="utf-8"?>
<sst xmlns="http://schemas.openxmlformats.org/spreadsheetml/2006/main" count="287" uniqueCount="18">
  <si>
    <t>smolt_year</t>
  </si>
  <si>
    <t>gcl_1</t>
  </si>
  <si>
    <t>gcl_2</t>
  </si>
  <si>
    <t>gcl_ttl</t>
  </si>
  <si>
    <t>spr_1</t>
  </si>
  <si>
    <t>spr_2</t>
  </si>
  <si>
    <t>spr_ttl</t>
  </si>
  <si>
    <t>huc_ttl</t>
  </si>
  <si>
    <t>survey_year</t>
  </si>
  <si>
    <t>survey_date</t>
  </si>
  <si>
    <t>lake</t>
  </si>
  <si>
    <t>GCL</t>
  </si>
  <si>
    <t>SPR</t>
  </si>
  <si>
    <t>HUC</t>
  </si>
  <si>
    <t>presmolt_sd</t>
  </si>
  <si>
    <t>stickleback_sd</t>
  </si>
  <si>
    <t>presmolt_est</t>
  </si>
  <si>
    <t>stickleback_est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</si>
</sst>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3DE5C77A-2EC9-410D-AF92-25A6BD2452F6}" userId="S::Nicholas.Brown@dfo-mpo.gc.ca::632ebe77-6995-4958-bf06-abfc772d89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2-07T20:07:08.24" personId="{3DE5C77A-2EC9-410D-AF92-25A6BD2452F6}" id="{51828A2D-7DC2-4829-B811-13295E6A575B}">
    <text xml:space="preserve">SD? =sqrt(sum(transect variances)/N transects)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E8-69FE-4C98-AD8C-E5081C486B0D}">
  <dimension ref="A1:G273"/>
  <sheetViews>
    <sheetView tabSelected="1" topLeftCell="A64" workbookViewId="0">
      <selection activeCell="E76" sqref="E76"/>
    </sheetView>
  </sheetViews>
  <sheetFormatPr defaultRowHeight="15" x14ac:dyDescent="0.25"/>
  <cols>
    <col min="3" max="3" width="10.42578125" bestFit="1" customWidth="1"/>
    <col min="4" max="4" width="10.5703125" bestFit="1" customWidth="1"/>
  </cols>
  <sheetData>
    <row r="1" spans="1:7" x14ac:dyDescent="0.25">
      <c r="A1" t="s">
        <v>10</v>
      </c>
      <c r="B1" t="s">
        <v>8</v>
      </c>
      <c r="C1" t="s">
        <v>9</v>
      </c>
      <c r="D1" t="s">
        <v>16</v>
      </c>
      <c r="E1" t="s">
        <v>14</v>
      </c>
      <c r="F1" t="s">
        <v>17</v>
      </c>
      <c r="G1" t="s">
        <v>15</v>
      </c>
    </row>
    <row r="2" spans="1:7" x14ac:dyDescent="0.25">
      <c r="A2" t="s">
        <v>11</v>
      </c>
      <c r="B2">
        <f>YEAR(C2)</f>
        <v>1977</v>
      </c>
      <c r="C2" s="2">
        <v>28388</v>
      </c>
      <c r="D2">
        <v>8054300</v>
      </c>
      <c r="E2">
        <v>4633859</v>
      </c>
      <c r="F2">
        <v>0</v>
      </c>
      <c r="G2">
        <v>0</v>
      </c>
    </row>
    <row r="3" spans="1:7" x14ac:dyDescent="0.25">
      <c r="A3" t="s">
        <v>11</v>
      </c>
      <c r="B3">
        <f>YEAR(C3)</f>
        <v>1977</v>
      </c>
      <c r="C3" s="2">
        <v>28436</v>
      </c>
      <c r="D3">
        <v>9435981</v>
      </c>
      <c r="E3">
        <v>2697500</v>
      </c>
      <c r="F3">
        <v>0</v>
      </c>
      <c r="G3">
        <v>0</v>
      </c>
    </row>
    <row r="4" spans="1:7" x14ac:dyDescent="0.25">
      <c r="A4" t="s">
        <v>11</v>
      </c>
      <c r="B4">
        <f>YEAR(C4)</f>
        <v>1978</v>
      </c>
      <c r="C4" s="2">
        <v>28702</v>
      </c>
      <c r="D4">
        <v>17586918</v>
      </c>
      <c r="E4">
        <v>7230250</v>
      </c>
      <c r="F4">
        <v>0</v>
      </c>
      <c r="G4">
        <v>0</v>
      </c>
    </row>
    <row r="5" spans="1:7" x14ac:dyDescent="0.25">
      <c r="A5" t="s">
        <v>11</v>
      </c>
      <c r="B5">
        <f>YEAR(C5)</f>
        <v>1978</v>
      </c>
      <c r="C5" s="2">
        <v>28739</v>
      </c>
      <c r="D5">
        <v>12664316</v>
      </c>
      <c r="E5">
        <v>3833606</v>
      </c>
      <c r="F5">
        <v>0</v>
      </c>
      <c r="G5">
        <v>0</v>
      </c>
    </row>
    <row r="6" spans="1:7" x14ac:dyDescent="0.25">
      <c r="A6" t="s">
        <v>11</v>
      </c>
      <c r="B6">
        <f>YEAR(C6)</f>
        <v>1978</v>
      </c>
      <c r="C6" s="2">
        <v>28780</v>
      </c>
      <c r="D6">
        <v>15692098</v>
      </c>
      <c r="E6">
        <v>2431547</v>
      </c>
      <c r="F6">
        <v>0</v>
      </c>
      <c r="G6">
        <v>0</v>
      </c>
    </row>
    <row r="7" spans="1:7" x14ac:dyDescent="0.25">
      <c r="A7" t="s">
        <v>11</v>
      </c>
      <c r="B7">
        <f>YEAR(C7)</f>
        <v>1978</v>
      </c>
      <c r="C7" s="2">
        <v>28829</v>
      </c>
      <c r="D7">
        <v>15714117</v>
      </c>
      <c r="E7">
        <v>5503380</v>
      </c>
      <c r="F7">
        <v>0</v>
      </c>
      <c r="G7">
        <v>0</v>
      </c>
    </row>
    <row r="8" spans="1:7" x14ac:dyDescent="0.25">
      <c r="A8" t="s">
        <v>11</v>
      </c>
      <c r="B8">
        <f>YEAR(C8)</f>
        <v>1979</v>
      </c>
      <c r="C8" s="2">
        <v>28927</v>
      </c>
      <c r="D8">
        <v>1023942</v>
      </c>
      <c r="E8">
        <v>166760</v>
      </c>
      <c r="F8">
        <v>1448413</v>
      </c>
      <c r="G8">
        <v>867502</v>
      </c>
    </row>
    <row r="9" spans="1:7" x14ac:dyDescent="0.25">
      <c r="A9" t="s">
        <v>11</v>
      </c>
      <c r="B9">
        <f>YEAR(C9)</f>
        <v>1979</v>
      </c>
      <c r="C9" s="2">
        <v>29054</v>
      </c>
      <c r="D9">
        <v>8233944</v>
      </c>
      <c r="E9">
        <v>5992339</v>
      </c>
      <c r="F9">
        <v>0</v>
      </c>
      <c r="G9">
        <v>0</v>
      </c>
    </row>
    <row r="10" spans="1:7" x14ac:dyDescent="0.25">
      <c r="A10" t="s">
        <v>11</v>
      </c>
      <c r="B10">
        <f>YEAR(C10)</f>
        <v>1979</v>
      </c>
      <c r="C10" s="2">
        <v>29208</v>
      </c>
      <c r="D10">
        <v>7347646</v>
      </c>
      <c r="E10">
        <v>1594519</v>
      </c>
      <c r="F10">
        <v>1616743</v>
      </c>
      <c r="G10">
        <v>633405</v>
      </c>
    </row>
    <row r="11" spans="1:7" x14ac:dyDescent="0.25">
      <c r="A11" t="s">
        <v>11</v>
      </c>
      <c r="B11">
        <f>YEAR(C11)</f>
        <v>1980</v>
      </c>
      <c r="C11" s="2">
        <v>29460</v>
      </c>
      <c r="D11">
        <v>18775304</v>
      </c>
      <c r="E11">
        <v>5979761</v>
      </c>
      <c r="F11">
        <v>2889128</v>
      </c>
      <c r="G11">
        <v>1105842</v>
      </c>
    </row>
    <row r="12" spans="1:7" x14ac:dyDescent="0.25">
      <c r="A12" t="s">
        <v>11</v>
      </c>
      <c r="B12">
        <f>YEAR(C12)</f>
        <v>1980</v>
      </c>
      <c r="C12" s="2">
        <v>29552</v>
      </c>
      <c r="D12">
        <v>11847307</v>
      </c>
      <c r="E12">
        <v>6863219</v>
      </c>
      <c r="F12">
        <v>0</v>
      </c>
      <c r="G12">
        <v>0</v>
      </c>
    </row>
    <row r="13" spans="1:7" x14ac:dyDescent="0.25">
      <c r="A13" t="s">
        <v>11</v>
      </c>
      <c r="B13">
        <f>YEAR(C13)</f>
        <v>1981</v>
      </c>
      <c r="C13" s="2">
        <v>29796</v>
      </c>
      <c r="D13">
        <v>10640095</v>
      </c>
      <c r="E13">
        <v>6083948</v>
      </c>
      <c r="F13">
        <v>0</v>
      </c>
      <c r="G13">
        <v>0</v>
      </c>
    </row>
    <row r="14" spans="1:7" x14ac:dyDescent="0.25">
      <c r="A14" t="s">
        <v>11</v>
      </c>
      <c r="B14">
        <f>YEAR(C14)</f>
        <v>1981</v>
      </c>
      <c r="C14" s="2">
        <v>29843</v>
      </c>
      <c r="D14">
        <v>15512806</v>
      </c>
      <c r="E14">
        <v>5059232</v>
      </c>
      <c r="F14">
        <v>0</v>
      </c>
      <c r="G14">
        <v>0</v>
      </c>
    </row>
    <row r="15" spans="1:7" x14ac:dyDescent="0.25">
      <c r="A15" t="s">
        <v>11</v>
      </c>
      <c r="B15">
        <f>YEAR(C15)</f>
        <v>1981</v>
      </c>
      <c r="C15" s="2">
        <v>29932</v>
      </c>
      <c r="D15">
        <v>10160713</v>
      </c>
      <c r="E15">
        <v>2630981</v>
      </c>
      <c r="F15">
        <v>0</v>
      </c>
      <c r="G15">
        <v>0</v>
      </c>
    </row>
    <row r="16" spans="1:7" x14ac:dyDescent="0.25">
      <c r="A16" t="s">
        <v>11</v>
      </c>
      <c r="B16">
        <f>YEAR(C16)</f>
        <v>1982</v>
      </c>
      <c r="C16" s="2">
        <v>29984</v>
      </c>
      <c r="D16">
        <v>9381613</v>
      </c>
      <c r="E16">
        <v>3235221</v>
      </c>
      <c r="F16">
        <v>0</v>
      </c>
      <c r="G16">
        <v>0</v>
      </c>
    </row>
    <row r="17" spans="1:7" x14ac:dyDescent="0.25">
      <c r="A17" t="s">
        <v>11</v>
      </c>
      <c r="B17">
        <f>YEAR(C17)</f>
        <v>1982</v>
      </c>
      <c r="C17" s="2">
        <v>30172</v>
      </c>
      <c r="D17">
        <v>26780658</v>
      </c>
      <c r="E17">
        <v>7565442</v>
      </c>
      <c r="F17">
        <v>0</v>
      </c>
      <c r="G17">
        <v>0</v>
      </c>
    </row>
    <row r="18" spans="1:7" x14ac:dyDescent="0.25">
      <c r="A18" t="s">
        <v>11</v>
      </c>
      <c r="B18">
        <f>YEAR(C18)</f>
        <v>1982</v>
      </c>
      <c r="C18" s="2">
        <v>30266</v>
      </c>
      <c r="D18">
        <v>15478608</v>
      </c>
      <c r="E18">
        <v>5101583</v>
      </c>
      <c r="F18">
        <v>482954</v>
      </c>
      <c r="G18">
        <v>228544</v>
      </c>
    </row>
    <row r="19" spans="1:7" x14ac:dyDescent="0.25">
      <c r="A19" t="s">
        <v>11</v>
      </c>
      <c r="B19">
        <f>YEAR(C19)</f>
        <v>1983</v>
      </c>
      <c r="C19" s="2">
        <v>30334</v>
      </c>
      <c r="D19">
        <v>12938673</v>
      </c>
      <c r="E19">
        <v>5222126</v>
      </c>
      <c r="F19">
        <v>187161</v>
      </c>
      <c r="G19">
        <v>149117</v>
      </c>
    </row>
    <row r="20" spans="1:7" x14ac:dyDescent="0.25">
      <c r="A20" t="s">
        <v>11</v>
      </c>
      <c r="B20">
        <f>YEAR(C20)</f>
        <v>1983</v>
      </c>
      <c r="C20" s="2">
        <v>30558</v>
      </c>
      <c r="D20">
        <v>9203412</v>
      </c>
      <c r="E20">
        <v>4013330</v>
      </c>
      <c r="F20">
        <v>0</v>
      </c>
      <c r="G20">
        <v>0</v>
      </c>
    </row>
    <row r="21" spans="1:7" x14ac:dyDescent="0.25">
      <c r="A21" t="s">
        <v>11</v>
      </c>
      <c r="B21">
        <f>YEAR(C21)</f>
        <v>1983</v>
      </c>
      <c r="C21" s="2">
        <v>30621</v>
      </c>
      <c r="D21">
        <v>10206568</v>
      </c>
      <c r="E21">
        <v>6134254</v>
      </c>
      <c r="F21">
        <v>0</v>
      </c>
      <c r="G21">
        <v>0</v>
      </c>
    </row>
    <row r="22" spans="1:7" x14ac:dyDescent="0.25">
      <c r="A22" t="s">
        <v>11</v>
      </c>
      <c r="B22">
        <f>YEAR(C22)</f>
        <v>1984</v>
      </c>
      <c r="C22" s="2">
        <v>30970</v>
      </c>
      <c r="D22">
        <v>12355251</v>
      </c>
      <c r="E22">
        <v>5197338</v>
      </c>
      <c r="F22">
        <v>0</v>
      </c>
      <c r="G22">
        <v>0</v>
      </c>
    </row>
    <row r="23" spans="1:7" x14ac:dyDescent="0.25">
      <c r="A23" t="s">
        <v>11</v>
      </c>
      <c r="B23">
        <f>YEAR(C23)</f>
        <v>1985</v>
      </c>
      <c r="C23" s="2">
        <v>31391</v>
      </c>
      <c r="D23">
        <v>10232639</v>
      </c>
      <c r="E23">
        <v>2095915</v>
      </c>
      <c r="F23">
        <v>6983</v>
      </c>
      <c r="G23">
        <v>19743</v>
      </c>
    </row>
    <row r="24" spans="1:7" x14ac:dyDescent="0.25">
      <c r="A24" t="s">
        <v>11</v>
      </c>
      <c r="B24">
        <f>YEAR(C24)</f>
        <v>1985</v>
      </c>
      <c r="C24" s="2">
        <v>31392</v>
      </c>
      <c r="D24">
        <v>8248294</v>
      </c>
      <c r="E24">
        <v>2365782</v>
      </c>
      <c r="F24">
        <v>0</v>
      </c>
      <c r="G24">
        <v>0</v>
      </c>
    </row>
    <row r="25" spans="1:7" x14ac:dyDescent="0.25">
      <c r="A25" t="s">
        <v>11</v>
      </c>
      <c r="B25">
        <f>YEAR(C25)</f>
        <v>1986</v>
      </c>
      <c r="C25" s="2">
        <v>31687</v>
      </c>
      <c r="D25">
        <v>6029598</v>
      </c>
      <c r="E25">
        <v>1930290</v>
      </c>
      <c r="F25">
        <v>160703</v>
      </c>
      <c r="G25">
        <v>92253</v>
      </c>
    </row>
    <row r="26" spans="1:7" x14ac:dyDescent="0.25">
      <c r="A26" t="s">
        <v>11</v>
      </c>
      <c r="B26">
        <f>YEAR(C26)</f>
        <v>1986</v>
      </c>
      <c r="C26" s="2">
        <v>31688</v>
      </c>
      <c r="D26">
        <v>7724140</v>
      </c>
      <c r="E26">
        <v>2722655</v>
      </c>
      <c r="F26">
        <v>163243</v>
      </c>
      <c r="G26">
        <v>70186</v>
      </c>
    </row>
    <row r="27" spans="1:7" x14ac:dyDescent="0.25">
      <c r="A27" t="s">
        <v>11</v>
      </c>
      <c r="B27">
        <f>YEAR(C27)</f>
        <v>1987</v>
      </c>
      <c r="C27" s="2">
        <v>32043</v>
      </c>
      <c r="D27">
        <v>4030046</v>
      </c>
      <c r="E27">
        <v>2211638</v>
      </c>
      <c r="F27">
        <v>0</v>
      </c>
      <c r="G27">
        <v>0</v>
      </c>
    </row>
    <row r="28" spans="1:7" x14ac:dyDescent="0.25">
      <c r="A28" t="s">
        <v>11</v>
      </c>
      <c r="B28">
        <f>YEAR(C28)</f>
        <v>1988</v>
      </c>
      <c r="C28" s="2">
        <v>32168</v>
      </c>
      <c r="D28">
        <v>5265480</v>
      </c>
      <c r="E28">
        <v>1146983</v>
      </c>
      <c r="F28">
        <v>0</v>
      </c>
      <c r="G28">
        <v>0</v>
      </c>
    </row>
    <row r="29" spans="1:7" x14ac:dyDescent="0.25">
      <c r="A29" t="s">
        <v>11</v>
      </c>
      <c r="B29">
        <f>YEAR(C29)</f>
        <v>1988</v>
      </c>
      <c r="C29" s="2">
        <v>32429</v>
      </c>
      <c r="D29">
        <v>7124665</v>
      </c>
      <c r="E29">
        <v>2278308</v>
      </c>
      <c r="F29">
        <v>0</v>
      </c>
      <c r="G29">
        <v>0</v>
      </c>
    </row>
    <row r="30" spans="1:7" x14ac:dyDescent="0.25">
      <c r="A30" t="s">
        <v>11</v>
      </c>
      <c r="B30">
        <f>YEAR(C30)</f>
        <v>1989</v>
      </c>
      <c r="C30" s="2">
        <v>32688</v>
      </c>
      <c r="D30">
        <v>9064758</v>
      </c>
      <c r="E30">
        <v>2933920</v>
      </c>
      <c r="F30">
        <v>1236103</v>
      </c>
      <c r="G30">
        <v>400080</v>
      </c>
    </row>
    <row r="31" spans="1:7" x14ac:dyDescent="0.25">
      <c r="A31" t="s">
        <v>11</v>
      </c>
      <c r="B31">
        <f>YEAR(C31)</f>
        <v>1989</v>
      </c>
      <c r="C31" s="2">
        <v>32804</v>
      </c>
      <c r="D31">
        <v>9086681</v>
      </c>
      <c r="E31">
        <v>5521265</v>
      </c>
      <c r="F31">
        <v>81155</v>
      </c>
      <c r="G31">
        <v>40348</v>
      </c>
    </row>
    <row r="32" spans="1:7" x14ac:dyDescent="0.25">
      <c r="A32" t="s">
        <v>11</v>
      </c>
      <c r="B32">
        <f>YEAR(C32)</f>
        <v>1990</v>
      </c>
      <c r="C32" s="2">
        <v>32947</v>
      </c>
      <c r="D32">
        <v>12526401</v>
      </c>
      <c r="E32">
        <v>3928391</v>
      </c>
      <c r="F32">
        <v>0</v>
      </c>
      <c r="G32">
        <v>0</v>
      </c>
    </row>
    <row r="33" spans="1:7" x14ac:dyDescent="0.25">
      <c r="A33" t="s">
        <v>11</v>
      </c>
      <c r="B33">
        <f>YEAR(C33)</f>
        <v>1990</v>
      </c>
      <c r="C33" s="2">
        <v>33037</v>
      </c>
      <c r="D33">
        <v>10249075</v>
      </c>
      <c r="E33">
        <v>2451060</v>
      </c>
      <c r="F33">
        <v>0</v>
      </c>
      <c r="G33">
        <v>0</v>
      </c>
    </row>
    <row r="34" spans="1:7" x14ac:dyDescent="0.25">
      <c r="A34" t="s">
        <v>11</v>
      </c>
      <c r="B34">
        <f>YEAR(C34)</f>
        <v>1990</v>
      </c>
      <c r="C34" s="2">
        <v>33038</v>
      </c>
      <c r="D34">
        <v>11542138</v>
      </c>
      <c r="E34">
        <v>2865559</v>
      </c>
      <c r="F34">
        <v>0</v>
      </c>
      <c r="G34">
        <v>0</v>
      </c>
    </row>
    <row r="35" spans="1:7" x14ac:dyDescent="0.25">
      <c r="A35" t="s">
        <v>11</v>
      </c>
      <c r="B35">
        <f>YEAR(C35)</f>
        <v>1990</v>
      </c>
      <c r="C35" s="2">
        <v>33161</v>
      </c>
      <c r="D35">
        <v>8976128</v>
      </c>
      <c r="E35">
        <v>4058049</v>
      </c>
      <c r="F35">
        <v>6881584</v>
      </c>
      <c r="G35">
        <v>5249683</v>
      </c>
    </row>
    <row r="36" spans="1:7" x14ac:dyDescent="0.25">
      <c r="A36" t="s">
        <v>11</v>
      </c>
      <c r="B36">
        <f>YEAR(C36)</f>
        <v>1990</v>
      </c>
      <c r="C36" s="2">
        <v>33162</v>
      </c>
      <c r="D36">
        <v>4625605</v>
      </c>
      <c r="E36">
        <v>2835295</v>
      </c>
      <c r="F36">
        <v>9862965</v>
      </c>
      <c r="G36">
        <v>5292344</v>
      </c>
    </row>
    <row r="37" spans="1:7" x14ac:dyDescent="0.25">
      <c r="A37" t="s">
        <v>11</v>
      </c>
      <c r="B37">
        <f>YEAR(C37)</f>
        <v>1990</v>
      </c>
      <c r="C37" s="2">
        <v>33163</v>
      </c>
      <c r="D37">
        <v>4995646</v>
      </c>
      <c r="E37">
        <v>3009734</v>
      </c>
      <c r="F37">
        <v>9298527</v>
      </c>
      <c r="G37">
        <v>4668519</v>
      </c>
    </row>
    <row r="38" spans="1:7" x14ac:dyDescent="0.25">
      <c r="A38" t="s">
        <v>11</v>
      </c>
      <c r="B38">
        <f>YEAR(C38)</f>
        <v>1990</v>
      </c>
      <c r="C38" s="2">
        <v>33164</v>
      </c>
      <c r="D38">
        <v>8238132</v>
      </c>
      <c r="E38">
        <v>3507287</v>
      </c>
      <c r="F38">
        <v>6105924</v>
      </c>
      <c r="G38">
        <v>4487517</v>
      </c>
    </row>
    <row r="39" spans="1:7" x14ac:dyDescent="0.25">
      <c r="A39" t="s">
        <v>11</v>
      </c>
      <c r="B39">
        <f>YEAR(C39)</f>
        <v>1991</v>
      </c>
      <c r="C39" s="2">
        <v>33302</v>
      </c>
      <c r="D39">
        <v>7176973</v>
      </c>
      <c r="E39">
        <v>2184271</v>
      </c>
      <c r="F39">
        <v>4680443</v>
      </c>
      <c r="G39">
        <v>2325204</v>
      </c>
    </row>
    <row r="40" spans="1:7" x14ac:dyDescent="0.25">
      <c r="A40" t="s">
        <v>11</v>
      </c>
      <c r="B40">
        <f>YEAR(C40)</f>
        <v>1991</v>
      </c>
      <c r="C40" s="2">
        <v>33303</v>
      </c>
      <c r="D40">
        <v>9701784</v>
      </c>
      <c r="E40">
        <v>3192381</v>
      </c>
      <c r="F40">
        <v>2135452</v>
      </c>
      <c r="G40">
        <v>846068</v>
      </c>
    </row>
    <row r="41" spans="1:7" x14ac:dyDescent="0.25">
      <c r="A41" t="s">
        <v>11</v>
      </c>
      <c r="B41">
        <f>YEAR(C41)</f>
        <v>1991</v>
      </c>
      <c r="C41" s="2">
        <v>33437</v>
      </c>
      <c r="D41">
        <v>1751667</v>
      </c>
      <c r="E41">
        <v>783280</v>
      </c>
      <c r="F41">
        <v>6445118</v>
      </c>
      <c r="G41">
        <v>2376569</v>
      </c>
    </row>
    <row r="42" spans="1:7" x14ac:dyDescent="0.25">
      <c r="A42" t="s">
        <v>11</v>
      </c>
      <c r="B42">
        <f>YEAR(C42)</f>
        <v>1991</v>
      </c>
      <c r="C42" s="2">
        <v>33541</v>
      </c>
      <c r="D42">
        <v>4835345</v>
      </c>
      <c r="E42">
        <v>1026063</v>
      </c>
      <c r="F42">
        <v>0</v>
      </c>
      <c r="G42">
        <v>0</v>
      </c>
    </row>
    <row r="43" spans="1:7" x14ac:dyDescent="0.25">
      <c r="A43" t="s">
        <v>11</v>
      </c>
      <c r="B43">
        <f>YEAR(C43)</f>
        <v>1992</v>
      </c>
      <c r="C43" s="2">
        <v>33659</v>
      </c>
      <c r="D43">
        <v>3285165</v>
      </c>
      <c r="E43">
        <v>1131045</v>
      </c>
      <c r="F43">
        <v>0</v>
      </c>
      <c r="G43">
        <v>0</v>
      </c>
    </row>
    <row r="44" spans="1:7" x14ac:dyDescent="0.25">
      <c r="A44" t="s">
        <v>11</v>
      </c>
      <c r="B44">
        <f>YEAR(C44)</f>
        <v>1992</v>
      </c>
      <c r="C44" s="2">
        <v>33800</v>
      </c>
      <c r="D44">
        <v>12384003</v>
      </c>
      <c r="E44">
        <v>8609798</v>
      </c>
      <c r="F44">
        <v>0</v>
      </c>
      <c r="G44">
        <v>0</v>
      </c>
    </row>
    <row r="45" spans="1:7" x14ac:dyDescent="0.25">
      <c r="A45" t="s">
        <v>11</v>
      </c>
      <c r="B45">
        <f>YEAR(C45)</f>
        <v>1992</v>
      </c>
      <c r="C45" s="2">
        <v>33904</v>
      </c>
      <c r="D45">
        <v>8545829</v>
      </c>
      <c r="E45">
        <v>4431412</v>
      </c>
      <c r="F45">
        <v>72279</v>
      </c>
      <c r="G45">
        <v>65938</v>
      </c>
    </row>
    <row r="46" spans="1:7" x14ac:dyDescent="0.25">
      <c r="A46" t="s">
        <v>11</v>
      </c>
      <c r="B46">
        <f>YEAR(C46)</f>
        <v>1993</v>
      </c>
      <c r="C46" s="2">
        <v>34011</v>
      </c>
      <c r="D46">
        <v>7572948</v>
      </c>
      <c r="E46">
        <v>2582659</v>
      </c>
      <c r="F46">
        <v>0</v>
      </c>
      <c r="G46">
        <v>0</v>
      </c>
    </row>
    <row r="47" spans="1:7" x14ac:dyDescent="0.25">
      <c r="A47" t="s">
        <v>11</v>
      </c>
      <c r="B47">
        <f>YEAR(C47)</f>
        <v>1993</v>
      </c>
      <c r="C47" s="2">
        <v>34012</v>
      </c>
      <c r="D47">
        <v>6642414</v>
      </c>
      <c r="E47">
        <v>2122286</v>
      </c>
      <c r="F47">
        <v>0</v>
      </c>
      <c r="G47">
        <v>0</v>
      </c>
    </row>
    <row r="48" spans="1:7" x14ac:dyDescent="0.25">
      <c r="A48" t="s">
        <v>11</v>
      </c>
      <c r="B48">
        <f>YEAR(C48)</f>
        <v>1993</v>
      </c>
      <c r="C48" s="2">
        <v>34178</v>
      </c>
      <c r="D48">
        <v>7004666</v>
      </c>
      <c r="E48">
        <v>2847107</v>
      </c>
      <c r="F48">
        <v>0</v>
      </c>
      <c r="G48">
        <v>0</v>
      </c>
    </row>
    <row r="49" spans="1:7" x14ac:dyDescent="0.25">
      <c r="A49" t="s">
        <v>11</v>
      </c>
      <c r="B49">
        <f>YEAR(C49)</f>
        <v>1993</v>
      </c>
      <c r="C49" s="2">
        <v>34255</v>
      </c>
      <c r="D49">
        <v>4433004</v>
      </c>
      <c r="E49">
        <v>1716699</v>
      </c>
      <c r="F49">
        <v>0</v>
      </c>
      <c r="G49">
        <v>0</v>
      </c>
    </row>
    <row r="50" spans="1:7" x14ac:dyDescent="0.25">
      <c r="A50" t="s">
        <v>11</v>
      </c>
      <c r="B50">
        <f>YEAR(C50)</f>
        <v>1994</v>
      </c>
      <c r="C50" s="2">
        <v>34367</v>
      </c>
      <c r="D50">
        <v>4245992</v>
      </c>
      <c r="E50">
        <v>1239111</v>
      </c>
      <c r="F50">
        <v>0</v>
      </c>
      <c r="G50">
        <v>0</v>
      </c>
    </row>
    <row r="51" spans="1:7" x14ac:dyDescent="0.25">
      <c r="A51" t="s">
        <v>11</v>
      </c>
      <c r="B51">
        <f>YEAR(C51)</f>
        <v>1994</v>
      </c>
      <c r="C51" s="2">
        <v>34627</v>
      </c>
      <c r="D51">
        <v>4943465</v>
      </c>
      <c r="E51">
        <v>1755597</v>
      </c>
      <c r="F51">
        <v>0</v>
      </c>
      <c r="G51">
        <v>0</v>
      </c>
    </row>
    <row r="52" spans="1:7" x14ac:dyDescent="0.25">
      <c r="A52" t="s">
        <v>11</v>
      </c>
      <c r="B52">
        <f>YEAR(C52)</f>
        <v>1995</v>
      </c>
      <c r="C52" s="2">
        <v>34724</v>
      </c>
      <c r="D52">
        <v>9316189</v>
      </c>
      <c r="E52">
        <v>2724388</v>
      </c>
      <c r="F52">
        <v>1347304</v>
      </c>
      <c r="G52">
        <v>534137</v>
      </c>
    </row>
    <row r="53" spans="1:7" x14ac:dyDescent="0.25">
      <c r="A53" t="s">
        <v>11</v>
      </c>
      <c r="B53">
        <f>YEAR(C53)</f>
        <v>1995</v>
      </c>
      <c r="C53" s="2">
        <v>34725</v>
      </c>
      <c r="D53">
        <v>8613981</v>
      </c>
      <c r="E53">
        <v>3076412</v>
      </c>
      <c r="F53">
        <v>1101237</v>
      </c>
      <c r="G53">
        <v>428387</v>
      </c>
    </row>
    <row r="54" spans="1:7" x14ac:dyDescent="0.25">
      <c r="A54" t="s">
        <v>11</v>
      </c>
      <c r="B54">
        <f>YEAR(C54)</f>
        <v>1995</v>
      </c>
      <c r="C54" s="2">
        <v>34894</v>
      </c>
      <c r="D54">
        <v>16091906</v>
      </c>
      <c r="E54">
        <v>7027258</v>
      </c>
      <c r="F54">
        <v>407909</v>
      </c>
      <c r="G54">
        <v>210812</v>
      </c>
    </row>
    <row r="55" spans="1:7" x14ac:dyDescent="0.25">
      <c r="A55" t="s">
        <v>11</v>
      </c>
      <c r="B55">
        <f>YEAR(C55)</f>
        <v>1995</v>
      </c>
      <c r="C55" s="2">
        <v>34895</v>
      </c>
      <c r="D55">
        <v>15302296</v>
      </c>
      <c r="E55">
        <v>7266554</v>
      </c>
      <c r="F55">
        <v>7243979</v>
      </c>
      <c r="G55">
        <v>6591475</v>
      </c>
    </row>
    <row r="56" spans="1:7" x14ac:dyDescent="0.25">
      <c r="A56" t="s">
        <v>11</v>
      </c>
      <c r="B56">
        <f>YEAR(C56)</f>
        <v>1995</v>
      </c>
      <c r="C56" s="2">
        <v>34896</v>
      </c>
      <c r="D56">
        <v>21212910</v>
      </c>
      <c r="E56">
        <v>10140386</v>
      </c>
      <c r="F56">
        <v>545282</v>
      </c>
      <c r="G56">
        <v>304743</v>
      </c>
    </row>
    <row r="57" spans="1:7" x14ac:dyDescent="0.25">
      <c r="A57" t="s">
        <v>11</v>
      </c>
      <c r="B57">
        <f>YEAR(C57)</f>
        <v>1995</v>
      </c>
      <c r="C57" s="2">
        <v>35026</v>
      </c>
      <c r="D57">
        <v>10022815</v>
      </c>
      <c r="E57">
        <v>2092650</v>
      </c>
      <c r="F57">
        <v>299317</v>
      </c>
      <c r="G57">
        <v>58277</v>
      </c>
    </row>
    <row r="58" spans="1:7" x14ac:dyDescent="0.25">
      <c r="A58" t="s">
        <v>11</v>
      </c>
      <c r="B58">
        <f>YEAR(C58)</f>
        <v>1996</v>
      </c>
      <c r="C58" s="2">
        <v>35096</v>
      </c>
      <c r="D58">
        <v>8815595</v>
      </c>
      <c r="E58">
        <v>2556398</v>
      </c>
      <c r="F58">
        <v>0</v>
      </c>
      <c r="G58">
        <v>0</v>
      </c>
    </row>
    <row r="59" spans="1:7" x14ac:dyDescent="0.25">
      <c r="A59" t="s">
        <v>11</v>
      </c>
      <c r="B59">
        <f>YEAR(C59)</f>
        <v>1996</v>
      </c>
      <c r="C59" s="2">
        <v>35271</v>
      </c>
      <c r="D59">
        <v>6355778</v>
      </c>
      <c r="E59">
        <v>2315279</v>
      </c>
      <c r="F59">
        <v>0</v>
      </c>
      <c r="G59">
        <v>0</v>
      </c>
    </row>
    <row r="60" spans="1:7" x14ac:dyDescent="0.25">
      <c r="A60" t="s">
        <v>11</v>
      </c>
      <c r="B60">
        <f>YEAR(C60)</f>
        <v>1996</v>
      </c>
      <c r="C60" s="2">
        <v>35389</v>
      </c>
      <c r="D60">
        <v>4431103</v>
      </c>
      <c r="E60">
        <v>950370</v>
      </c>
      <c r="F60">
        <v>0</v>
      </c>
      <c r="G60">
        <v>0</v>
      </c>
    </row>
    <row r="61" spans="1:7" x14ac:dyDescent="0.25">
      <c r="A61" t="s">
        <v>11</v>
      </c>
      <c r="B61">
        <v>1997</v>
      </c>
      <c r="C61" s="2">
        <v>35754</v>
      </c>
      <c r="D61">
        <v>17814000</v>
      </c>
      <c r="E61">
        <f>0.42*D61</f>
        <v>7481880</v>
      </c>
      <c r="F61">
        <v>51000</v>
      </c>
      <c r="G61">
        <f>0.42*F61</f>
        <v>21420</v>
      </c>
    </row>
    <row r="62" spans="1:7" x14ac:dyDescent="0.25">
      <c r="A62" t="s">
        <v>11</v>
      </c>
      <c r="B62">
        <v>1998</v>
      </c>
      <c r="C62" s="2">
        <v>36131</v>
      </c>
      <c r="D62">
        <v>12144000</v>
      </c>
      <c r="E62">
        <f>0.22*D62</f>
        <v>2671680</v>
      </c>
      <c r="F62">
        <v>1430000</v>
      </c>
      <c r="G62">
        <f>0.22*F62</f>
        <v>314600</v>
      </c>
    </row>
    <row r="63" spans="1:7" x14ac:dyDescent="0.25">
      <c r="A63" t="s">
        <v>11</v>
      </c>
      <c r="B63">
        <v>1999</v>
      </c>
      <c r="C63" s="4">
        <v>36493</v>
      </c>
      <c r="D63" s="5">
        <v>7431000</v>
      </c>
      <c r="E63">
        <f>0.39*D63</f>
        <v>2898090</v>
      </c>
      <c r="F63">
        <v>0</v>
      </c>
      <c r="G63">
        <v>0</v>
      </c>
    </row>
    <row r="64" spans="1:7" x14ac:dyDescent="0.25">
      <c r="A64" t="s">
        <v>11</v>
      </c>
      <c r="B64">
        <v>2000</v>
      </c>
      <c r="C64" s="2">
        <v>36860</v>
      </c>
      <c r="D64">
        <v>13605000</v>
      </c>
      <c r="E64">
        <f>0.37*D64</f>
        <v>5033850</v>
      </c>
      <c r="F64">
        <v>5717000</v>
      </c>
      <c r="G64">
        <f>0.37*F64</f>
        <v>2115290</v>
      </c>
    </row>
    <row r="65" spans="1:7" x14ac:dyDescent="0.25">
      <c r="A65" t="s">
        <v>11</v>
      </c>
      <c r="B65">
        <v>2001</v>
      </c>
      <c r="C65" s="2">
        <v>37229</v>
      </c>
      <c r="D65">
        <v>3739000</v>
      </c>
      <c r="E65">
        <f>0.25*D65</f>
        <v>934750</v>
      </c>
      <c r="F65">
        <v>145000</v>
      </c>
      <c r="G65">
        <f>0.25*F65</f>
        <v>36250</v>
      </c>
    </row>
    <row r="66" spans="1:7" x14ac:dyDescent="0.25">
      <c r="A66" t="s">
        <v>11</v>
      </c>
      <c r="B66">
        <v>2002</v>
      </c>
      <c r="C66" s="2"/>
    </row>
    <row r="67" spans="1:7" x14ac:dyDescent="0.25">
      <c r="A67" t="s">
        <v>11</v>
      </c>
      <c r="B67">
        <v>2003</v>
      </c>
      <c r="C67" s="2">
        <v>37636</v>
      </c>
      <c r="D67">
        <v>10517000</v>
      </c>
      <c r="E67">
        <f>0.45*D67</f>
        <v>4732650</v>
      </c>
      <c r="F67">
        <v>621000</v>
      </c>
      <c r="G67">
        <f>0.45*F67</f>
        <v>279450</v>
      </c>
    </row>
    <row r="68" spans="1:7" x14ac:dyDescent="0.25">
      <c r="A68" t="s">
        <v>11</v>
      </c>
      <c r="B68">
        <v>2004</v>
      </c>
      <c r="C68" s="2">
        <v>38009</v>
      </c>
      <c r="D68">
        <v>10861000</v>
      </c>
      <c r="E68">
        <f>0.46*D68</f>
        <v>4996060</v>
      </c>
      <c r="F68">
        <v>2615000</v>
      </c>
      <c r="G68">
        <f>0.46*F68</f>
        <v>1202900</v>
      </c>
    </row>
    <row r="69" spans="1:7" x14ac:dyDescent="0.25">
      <c r="A69" t="s">
        <v>11</v>
      </c>
      <c r="B69">
        <v>2004</v>
      </c>
      <c r="C69" s="2">
        <v>38329</v>
      </c>
      <c r="D69">
        <v>8446000</v>
      </c>
      <c r="E69">
        <f>0.26*D69</f>
        <v>2195960</v>
      </c>
      <c r="F69">
        <v>0</v>
      </c>
      <c r="G69">
        <v>0</v>
      </c>
    </row>
    <row r="70" spans="1:7" x14ac:dyDescent="0.25">
      <c r="A70" t="s">
        <v>11</v>
      </c>
      <c r="B70">
        <v>2005</v>
      </c>
      <c r="C70" s="2"/>
    </row>
    <row r="71" spans="1:7" x14ac:dyDescent="0.25">
      <c r="A71" t="s">
        <v>11</v>
      </c>
      <c r="B71">
        <v>2006</v>
      </c>
      <c r="C71" s="2">
        <v>38764</v>
      </c>
      <c r="D71">
        <v>3975000</v>
      </c>
      <c r="E71">
        <f>0.34*D71</f>
        <v>1351500</v>
      </c>
      <c r="F71">
        <v>370000</v>
      </c>
      <c r="G71">
        <f>0.34*F71</f>
        <v>125800.00000000001</v>
      </c>
    </row>
    <row r="72" spans="1:7" x14ac:dyDescent="0.25">
      <c r="A72" t="s">
        <v>11</v>
      </c>
      <c r="B72">
        <v>2007</v>
      </c>
      <c r="C72" s="2">
        <v>39118</v>
      </c>
      <c r="D72">
        <v>5654000</v>
      </c>
      <c r="E72">
        <f>0.37*D72</f>
        <v>2091980</v>
      </c>
      <c r="F72">
        <v>0</v>
      </c>
      <c r="G72">
        <v>0</v>
      </c>
    </row>
    <row r="73" spans="1:7" x14ac:dyDescent="0.25">
      <c r="A73" t="s">
        <v>11</v>
      </c>
      <c r="B73">
        <f>YEAR(C73)</f>
        <v>2008</v>
      </c>
      <c r="C73" s="2">
        <v>39646</v>
      </c>
      <c r="D73">
        <v>13214207</v>
      </c>
      <c r="E73">
        <v>5988381</v>
      </c>
      <c r="F73">
        <v>0</v>
      </c>
      <c r="G73">
        <v>0</v>
      </c>
    </row>
    <row r="74" spans="1:7" x14ac:dyDescent="0.25">
      <c r="A74" t="s">
        <v>11</v>
      </c>
      <c r="B74">
        <f>YEAR(C74)</f>
        <v>2008</v>
      </c>
      <c r="C74" s="2">
        <v>39769</v>
      </c>
      <c r="D74">
        <v>4063328</v>
      </c>
      <c r="E74">
        <v>1888607</v>
      </c>
      <c r="F74">
        <v>0</v>
      </c>
      <c r="G74">
        <v>0</v>
      </c>
    </row>
    <row r="75" spans="1:7" x14ac:dyDescent="0.25">
      <c r="A75" t="s">
        <v>11</v>
      </c>
      <c r="B75">
        <v>2009</v>
      </c>
      <c r="C75" s="2">
        <v>39848</v>
      </c>
      <c r="D75">
        <v>3800000</v>
      </c>
      <c r="E75">
        <f>0.24*D75</f>
        <v>912000</v>
      </c>
      <c r="F75">
        <v>0</v>
      </c>
      <c r="G75">
        <v>0</v>
      </c>
    </row>
    <row r="76" spans="1:7" x14ac:dyDescent="0.25">
      <c r="A76" t="s">
        <v>11</v>
      </c>
      <c r="B76">
        <f t="shared" ref="B76:B79" si="0">YEAR(C76)</f>
        <v>2009</v>
      </c>
      <c r="C76" s="2">
        <v>39965</v>
      </c>
      <c r="D76">
        <v>10063784</v>
      </c>
      <c r="E76">
        <f>0.42*D76</f>
        <v>4226789.28</v>
      </c>
    </row>
    <row r="77" spans="1:7" x14ac:dyDescent="0.25">
      <c r="A77" t="s">
        <v>11</v>
      </c>
      <c r="B77">
        <f t="shared" si="0"/>
        <v>2009</v>
      </c>
      <c r="C77" s="2">
        <v>40010</v>
      </c>
      <c r="D77">
        <v>16319982</v>
      </c>
      <c r="E77">
        <f>0.48*D77</f>
        <v>7833591.3599999994</v>
      </c>
    </row>
    <row r="78" spans="1:7" x14ac:dyDescent="0.25">
      <c r="A78" t="s">
        <v>11</v>
      </c>
      <c r="B78">
        <f t="shared" si="0"/>
        <v>2009</v>
      </c>
      <c r="C78" s="2">
        <v>40142</v>
      </c>
      <c r="D78">
        <v>5171366</v>
      </c>
      <c r="E78">
        <f>0.2*D78</f>
        <v>1034273.2000000001</v>
      </c>
    </row>
    <row r="79" spans="1:7" x14ac:dyDescent="0.25">
      <c r="A79" t="s">
        <v>11</v>
      </c>
      <c r="B79">
        <f t="shared" si="0"/>
        <v>2010</v>
      </c>
      <c r="C79" s="2">
        <v>40189</v>
      </c>
      <c r="D79">
        <v>7593187</v>
      </c>
    </row>
    <row r="80" spans="1:7" x14ac:dyDescent="0.25">
      <c r="A80" t="s">
        <v>11</v>
      </c>
      <c r="B80">
        <f>YEAR(C80)</f>
        <v>2010</v>
      </c>
      <c r="C80" s="2">
        <v>40420</v>
      </c>
      <c r="D80">
        <v>24557303</v>
      </c>
      <c r="E80">
        <v>9501918</v>
      </c>
      <c r="F80">
        <v>0</v>
      </c>
      <c r="G80">
        <v>0</v>
      </c>
    </row>
    <row r="81" spans="1:7" x14ac:dyDescent="0.25">
      <c r="A81" t="s">
        <v>11</v>
      </c>
      <c r="B81">
        <f>YEAR(C81)</f>
        <v>2010</v>
      </c>
      <c r="C81" s="2">
        <v>40513</v>
      </c>
      <c r="D81">
        <v>11015426</v>
      </c>
      <c r="E81">
        <v>1738556</v>
      </c>
      <c r="F81">
        <v>0</v>
      </c>
      <c r="G81">
        <v>0</v>
      </c>
    </row>
    <row r="82" spans="1:7" x14ac:dyDescent="0.25">
      <c r="A82" t="s">
        <v>11</v>
      </c>
      <c r="B82">
        <f>YEAR(C82)</f>
        <v>2011</v>
      </c>
      <c r="C82" s="2">
        <v>40777</v>
      </c>
      <c r="D82">
        <v>45991451</v>
      </c>
      <c r="E82">
        <v>33622665</v>
      </c>
      <c r="F82">
        <v>0</v>
      </c>
      <c r="G82">
        <v>0</v>
      </c>
    </row>
    <row r="83" spans="1:7" x14ac:dyDescent="0.25">
      <c r="A83" t="s">
        <v>11</v>
      </c>
      <c r="B83">
        <f>YEAR(C83)</f>
        <v>2011</v>
      </c>
      <c r="C83" s="2">
        <v>40869</v>
      </c>
      <c r="D83">
        <v>16267230</v>
      </c>
      <c r="E83">
        <v>2692622</v>
      </c>
      <c r="F83">
        <v>0</v>
      </c>
      <c r="G83">
        <v>0</v>
      </c>
    </row>
    <row r="84" spans="1:7" x14ac:dyDescent="0.25">
      <c r="A84" t="s">
        <v>11</v>
      </c>
      <c r="B84">
        <f>YEAR(C84)</f>
        <v>2012</v>
      </c>
      <c r="C84" s="2">
        <v>41071</v>
      </c>
      <c r="D84">
        <v>9890539</v>
      </c>
      <c r="E84">
        <v>5223954</v>
      </c>
      <c r="F84">
        <v>0</v>
      </c>
      <c r="G84">
        <v>0</v>
      </c>
    </row>
    <row r="85" spans="1:7" x14ac:dyDescent="0.25">
      <c r="A85" t="s">
        <v>11</v>
      </c>
      <c r="B85">
        <f>YEAR(C85)</f>
        <v>2012</v>
      </c>
      <c r="C85" s="2">
        <v>41134</v>
      </c>
      <c r="D85">
        <v>26914304</v>
      </c>
      <c r="E85">
        <v>10547930</v>
      </c>
      <c r="F85">
        <v>0</v>
      </c>
      <c r="G85">
        <v>0</v>
      </c>
    </row>
    <row r="86" spans="1:7" x14ac:dyDescent="0.25">
      <c r="A86" t="s">
        <v>11</v>
      </c>
      <c r="B86">
        <f>YEAR(C86)</f>
        <v>2012</v>
      </c>
      <c r="C86" s="2">
        <v>41239</v>
      </c>
      <c r="D86">
        <v>15175000</v>
      </c>
      <c r="E86">
        <v>2825579</v>
      </c>
      <c r="F86">
        <v>0</v>
      </c>
      <c r="G86">
        <v>0</v>
      </c>
    </row>
    <row r="87" spans="1:7" x14ac:dyDescent="0.25">
      <c r="A87" t="s">
        <v>11</v>
      </c>
      <c r="B87">
        <f>YEAR(C87)</f>
        <v>2013</v>
      </c>
      <c r="C87" s="2">
        <v>41498</v>
      </c>
      <c r="D87">
        <v>19155648</v>
      </c>
      <c r="E87">
        <v>8179162</v>
      </c>
      <c r="F87">
        <v>0</v>
      </c>
      <c r="G87">
        <v>0</v>
      </c>
    </row>
    <row r="88" spans="1:7" x14ac:dyDescent="0.25">
      <c r="A88" t="s">
        <v>11</v>
      </c>
      <c r="B88">
        <f>YEAR(C88)</f>
        <v>2013</v>
      </c>
      <c r="C88" s="2">
        <v>41598</v>
      </c>
      <c r="D88">
        <v>7927000</v>
      </c>
      <c r="E88">
        <f>0.35*D88</f>
        <v>2774450</v>
      </c>
      <c r="F88">
        <v>0</v>
      </c>
      <c r="G88">
        <v>0</v>
      </c>
    </row>
    <row r="89" spans="1:7" x14ac:dyDescent="0.25">
      <c r="A89" t="s">
        <v>11</v>
      </c>
      <c r="B89">
        <f>YEAR(C89)</f>
        <v>2014</v>
      </c>
      <c r="C89" s="2">
        <v>41681</v>
      </c>
      <c r="D89">
        <v>10001684</v>
      </c>
      <c r="E89">
        <f>0.19*D89</f>
        <v>1900319.96</v>
      </c>
      <c r="F89">
        <v>0</v>
      </c>
      <c r="G89">
        <v>0</v>
      </c>
    </row>
    <row r="90" spans="1:7" x14ac:dyDescent="0.25">
      <c r="A90" t="s">
        <v>11</v>
      </c>
      <c r="B90">
        <f>YEAR(C90)</f>
        <v>2014</v>
      </c>
      <c r="C90" s="2">
        <v>41934</v>
      </c>
      <c r="D90">
        <v>3711918</v>
      </c>
      <c r="E90">
        <v>2419924</v>
      </c>
      <c r="F90">
        <v>0</v>
      </c>
      <c r="G90">
        <v>0</v>
      </c>
    </row>
    <row r="91" spans="1:7" x14ac:dyDescent="0.25">
      <c r="A91" t="s">
        <v>11</v>
      </c>
      <c r="B91">
        <f>YEAR(C91)</f>
        <v>2015</v>
      </c>
      <c r="C91" s="2">
        <v>42065</v>
      </c>
      <c r="D91">
        <v>745221</v>
      </c>
      <c r="E91">
        <v>206100</v>
      </c>
    </row>
    <row r="92" spans="1:7" x14ac:dyDescent="0.25">
      <c r="A92" t="s">
        <v>11</v>
      </c>
      <c r="B92">
        <f>YEAR(C91)</f>
        <v>2015</v>
      </c>
      <c r="C92" s="2">
        <v>42320</v>
      </c>
      <c r="D92">
        <v>3790083</v>
      </c>
      <c r="E92">
        <v>839116</v>
      </c>
    </row>
    <row r="93" spans="1:7" x14ac:dyDescent="0.25">
      <c r="A93" t="s">
        <v>13</v>
      </c>
      <c r="B93">
        <f>YEAR(C93)</f>
        <v>1977</v>
      </c>
      <c r="C93" s="2">
        <v>28402</v>
      </c>
      <c r="D93">
        <v>4869510</v>
      </c>
      <c r="E93">
        <v>1309300</v>
      </c>
      <c r="F93">
        <v>0</v>
      </c>
      <c r="G93">
        <v>0</v>
      </c>
    </row>
    <row r="94" spans="1:7" x14ac:dyDescent="0.25">
      <c r="A94" t="s">
        <v>13</v>
      </c>
      <c r="B94">
        <f>YEAR(C94)</f>
        <v>1978</v>
      </c>
      <c r="C94" s="2">
        <v>28562</v>
      </c>
      <c r="D94">
        <v>1597985</v>
      </c>
      <c r="E94">
        <v>362175</v>
      </c>
      <c r="F94">
        <v>0</v>
      </c>
      <c r="G94">
        <v>0</v>
      </c>
    </row>
    <row r="95" spans="1:7" x14ac:dyDescent="0.25">
      <c r="A95" t="s">
        <v>13</v>
      </c>
      <c r="B95">
        <f t="shared" ref="B95" si="1">YEAR(C95)</f>
        <v>1979</v>
      </c>
      <c r="C95" s="2">
        <v>28927</v>
      </c>
      <c r="D95">
        <v>1024000</v>
      </c>
      <c r="E95">
        <f>0.37*D95</f>
        <v>378880</v>
      </c>
      <c r="F95">
        <v>1448000</v>
      </c>
      <c r="G95">
        <f>0.37*F95</f>
        <v>535760</v>
      </c>
    </row>
    <row r="96" spans="1:7" x14ac:dyDescent="0.25">
      <c r="A96" t="s">
        <v>13</v>
      </c>
      <c r="B96">
        <f>YEAR(C96)</f>
        <v>1980</v>
      </c>
      <c r="C96" s="2">
        <v>29444</v>
      </c>
      <c r="D96">
        <v>2255684</v>
      </c>
      <c r="E96">
        <v>923740</v>
      </c>
      <c r="F96">
        <v>752430</v>
      </c>
      <c r="G96">
        <v>450219</v>
      </c>
    </row>
    <row r="97" spans="1:7" x14ac:dyDescent="0.25">
      <c r="A97" t="s">
        <v>13</v>
      </c>
      <c r="B97">
        <f>YEAR(C97)</f>
        <v>1980</v>
      </c>
      <c r="C97" s="2">
        <v>29514</v>
      </c>
      <c r="D97">
        <v>1922800</v>
      </c>
      <c r="E97">
        <v>1247674</v>
      </c>
      <c r="F97">
        <v>1729543</v>
      </c>
      <c r="G97">
        <v>632674</v>
      </c>
    </row>
    <row r="98" spans="1:7" x14ac:dyDescent="0.25">
      <c r="A98" t="s">
        <v>13</v>
      </c>
      <c r="B98">
        <f>YEAR(C98)</f>
        <v>1981</v>
      </c>
      <c r="C98" s="2">
        <v>29810</v>
      </c>
      <c r="D98">
        <v>1720396</v>
      </c>
      <c r="E98">
        <v>1192781</v>
      </c>
      <c r="F98">
        <v>1762124</v>
      </c>
      <c r="G98">
        <v>879281</v>
      </c>
    </row>
    <row r="99" spans="1:7" x14ac:dyDescent="0.25">
      <c r="A99" t="s">
        <v>13</v>
      </c>
      <c r="B99">
        <f>YEAR(C99)</f>
        <v>1981</v>
      </c>
      <c r="C99" s="2">
        <v>29880</v>
      </c>
      <c r="D99">
        <v>1687092</v>
      </c>
      <c r="E99">
        <v>306485</v>
      </c>
      <c r="F99">
        <v>1517810</v>
      </c>
      <c r="G99">
        <v>337552</v>
      </c>
    </row>
    <row r="100" spans="1:7" x14ac:dyDescent="0.25">
      <c r="A100" t="s">
        <v>13</v>
      </c>
      <c r="B100">
        <f>YEAR(C100)</f>
        <v>1982</v>
      </c>
      <c r="C100" s="2">
        <v>30016</v>
      </c>
      <c r="D100">
        <v>2144947</v>
      </c>
      <c r="E100">
        <v>375980</v>
      </c>
      <c r="F100">
        <v>0</v>
      </c>
      <c r="G100">
        <v>0</v>
      </c>
    </row>
    <row r="101" spans="1:7" x14ac:dyDescent="0.25">
      <c r="A101" t="s">
        <v>13</v>
      </c>
      <c r="B101">
        <f>YEAR(C101)</f>
        <v>1982</v>
      </c>
      <c r="C101" s="2">
        <v>30116</v>
      </c>
      <c r="D101">
        <v>4025640</v>
      </c>
      <c r="E101">
        <v>2508385</v>
      </c>
      <c r="F101">
        <v>535894</v>
      </c>
      <c r="G101">
        <v>344340</v>
      </c>
    </row>
    <row r="102" spans="1:7" x14ac:dyDescent="0.25">
      <c r="A102" t="s">
        <v>13</v>
      </c>
      <c r="B102">
        <f>YEAR(C102)</f>
        <v>1982</v>
      </c>
      <c r="C102" s="2">
        <v>30152</v>
      </c>
      <c r="D102">
        <v>2992522</v>
      </c>
      <c r="E102">
        <v>1569741</v>
      </c>
      <c r="F102">
        <v>281139</v>
      </c>
      <c r="G102">
        <v>170713</v>
      </c>
    </row>
    <row r="103" spans="1:7" x14ac:dyDescent="0.25">
      <c r="A103" t="s">
        <v>13</v>
      </c>
      <c r="B103">
        <f>YEAR(C103)</f>
        <v>1982</v>
      </c>
      <c r="C103" s="2">
        <v>30173</v>
      </c>
      <c r="D103">
        <v>4235338</v>
      </c>
      <c r="E103">
        <v>1685478</v>
      </c>
      <c r="F103">
        <v>36405</v>
      </c>
      <c r="G103">
        <v>24295</v>
      </c>
    </row>
    <row r="104" spans="1:7" x14ac:dyDescent="0.25">
      <c r="A104" t="s">
        <v>13</v>
      </c>
      <c r="B104">
        <f>YEAR(C104)</f>
        <v>1982</v>
      </c>
      <c r="C104" s="2">
        <v>30285</v>
      </c>
      <c r="D104">
        <v>3771276</v>
      </c>
      <c r="E104">
        <v>789354</v>
      </c>
      <c r="F104">
        <v>79120</v>
      </c>
      <c r="G104">
        <v>35838</v>
      </c>
    </row>
    <row r="105" spans="1:7" x14ac:dyDescent="0.25">
      <c r="A105" t="s">
        <v>13</v>
      </c>
      <c r="B105">
        <f>YEAR(C105)</f>
        <v>1983</v>
      </c>
      <c r="C105" s="2">
        <v>30522</v>
      </c>
      <c r="D105">
        <v>2911074</v>
      </c>
      <c r="E105">
        <v>1045011</v>
      </c>
      <c r="F105">
        <v>0</v>
      </c>
      <c r="G105">
        <v>0</v>
      </c>
    </row>
    <row r="106" spans="1:7" x14ac:dyDescent="0.25">
      <c r="A106" t="s">
        <v>13</v>
      </c>
      <c r="B106">
        <f>YEAR(C106)</f>
        <v>1983</v>
      </c>
      <c r="C106" s="2">
        <v>30573</v>
      </c>
      <c r="D106">
        <v>4751148</v>
      </c>
      <c r="E106">
        <v>1833885</v>
      </c>
      <c r="F106">
        <v>1451384</v>
      </c>
      <c r="G106">
        <v>751732</v>
      </c>
    </row>
    <row r="107" spans="1:7" x14ac:dyDescent="0.25">
      <c r="A107" t="s">
        <v>13</v>
      </c>
      <c r="B107">
        <f>YEAR(C107)</f>
        <v>1983</v>
      </c>
      <c r="C107" s="2">
        <v>30622</v>
      </c>
      <c r="D107">
        <v>4335868</v>
      </c>
      <c r="E107">
        <v>1303277</v>
      </c>
      <c r="F107">
        <v>0</v>
      </c>
      <c r="G107">
        <v>0</v>
      </c>
    </row>
    <row r="108" spans="1:7" x14ac:dyDescent="0.25">
      <c r="A108" t="s">
        <v>13</v>
      </c>
      <c r="B108">
        <f>YEAR(C108)</f>
        <v>1984</v>
      </c>
      <c r="C108" s="2">
        <v>30908</v>
      </c>
      <c r="D108">
        <v>2508874</v>
      </c>
      <c r="E108">
        <v>1210088</v>
      </c>
      <c r="F108">
        <v>105297</v>
      </c>
      <c r="G108">
        <v>131280</v>
      </c>
    </row>
    <row r="109" spans="1:7" x14ac:dyDescent="0.25">
      <c r="A109" t="s">
        <v>13</v>
      </c>
      <c r="B109">
        <f>YEAR(C109)</f>
        <v>1984</v>
      </c>
      <c r="C109" s="2">
        <v>30983</v>
      </c>
      <c r="D109">
        <v>3517182</v>
      </c>
      <c r="E109">
        <v>887087</v>
      </c>
      <c r="F109">
        <v>533780</v>
      </c>
      <c r="G109">
        <v>167123</v>
      </c>
    </row>
    <row r="110" spans="1:7" x14ac:dyDescent="0.25">
      <c r="A110" t="s">
        <v>13</v>
      </c>
      <c r="B110">
        <f>YEAR(C110)</f>
        <v>1985</v>
      </c>
      <c r="C110" s="2">
        <v>31276</v>
      </c>
      <c r="D110">
        <v>2684345</v>
      </c>
      <c r="E110">
        <v>628044</v>
      </c>
      <c r="F110">
        <v>420917</v>
      </c>
      <c r="G110">
        <v>119280</v>
      </c>
    </row>
    <row r="111" spans="1:7" x14ac:dyDescent="0.25">
      <c r="A111" t="s">
        <v>13</v>
      </c>
      <c r="B111">
        <f>YEAR(C111)</f>
        <v>1985</v>
      </c>
      <c r="C111" s="2">
        <v>31277</v>
      </c>
      <c r="D111">
        <v>4187392</v>
      </c>
      <c r="E111">
        <v>1587204</v>
      </c>
      <c r="F111">
        <v>680398</v>
      </c>
      <c r="G111">
        <v>354008</v>
      </c>
    </row>
    <row r="112" spans="1:7" x14ac:dyDescent="0.25">
      <c r="A112" t="s">
        <v>13</v>
      </c>
      <c r="B112">
        <f>YEAR(C112)</f>
        <v>1986</v>
      </c>
      <c r="C112" s="2">
        <v>31653</v>
      </c>
      <c r="D112">
        <v>2693317</v>
      </c>
      <c r="E112">
        <v>1396108</v>
      </c>
      <c r="F112">
        <v>202723</v>
      </c>
      <c r="G112">
        <v>105083</v>
      </c>
    </row>
    <row r="113" spans="1:7" x14ac:dyDescent="0.25">
      <c r="A113" t="s">
        <v>13</v>
      </c>
      <c r="B113">
        <f>YEAR(C113)</f>
        <v>1986</v>
      </c>
      <c r="C113" s="2">
        <v>31654</v>
      </c>
      <c r="D113">
        <v>2160057</v>
      </c>
      <c r="E113">
        <v>1092649</v>
      </c>
      <c r="F113">
        <v>162585</v>
      </c>
      <c r="G113">
        <v>82242</v>
      </c>
    </row>
    <row r="114" spans="1:7" x14ac:dyDescent="0.25">
      <c r="A114" t="s">
        <v>13</v>
      </c>
      <c r="B114">
        <f>YEAR(C114)</f>
        <v>1986</v>
      </c>
      <c r="C114" s="2">
        <v>31678</v>
      </c>
      <c r="D114">
        <v>770382</v>
      </c>
      <c r="E114">
        <v>382116</v>
      </c>
      <c r="F114">
        <v>1520922</v>
      </c>
      <c r="G114">
        <v>655143</v>
      </c>
    </row>
    <row r="115" spans="1:7" x14ac:dyDescent="0.25">
      <c r="A115" t="s">
        <v>13</v>
      </c>
      <c r="B115">
        <f>YEAR(C115)</f>
        <v>1986</v>
      </c>
      <c r="C115" s="2">
        <v>31679</v>
      </c>
      <c r="D115">
        <v>930628</v>
      </c>
      <c r="E115">
        <v>708435</v>
      </c>
      <c r="F115">
        <v>1954179</v>
      </c>
      <c r="G115">
        <v>1740864</v>
      </c>
    </row>
    <row r="116" spans="1:7" x14ac:dyDescent="0.25">
      <c r="A116" t="s">
        <v>13</v>
      </c>
      <c r="B116">
        <f>YEAR(C116)</f>
        <v>1986</v>
      </c>
      <c r="C116" s="2">
        <v>31748</v>
      </c>
      <c r="D116">
        <v>1019693</v>
      </c>
      <c r="E116">
        <v>244772</v>
      </c>
      <c r="F116">
        <v>1073530</v>
      </c>
      <c r="G116">
        <v>571977</v>
      </c>
    </row>
    <row r="117" spans="1:7" x14ac:dyDescent="0.25">
      <c r="A117" t="s">
        <v>13</v>
      </c>
      <c r="B117">
        <f>YEAR(C117)</f>
        <v>1987</v>
      </c>
      <c r="C117" s="2">
        <v>31974</v>
      </c>
      <c r="D117">
        <v>146470</v>
      </c>
      <c r="E117">
        <v>69888</v>
      </c>
      <c r="F117">
        <v>1194230</v>
      </c>
      <c r="G117">
        <v>695731</v>
      </c>
    </row>
    <row r="118" spans="1:7" x14ac:dyDescent="0.25">
      <c r="A118" t="s">
        <v>13</v>
      </c>
      <c r="B118">
        <f>YEAR(C118)</f>
        <v>1987</v>
      </c>
      <c r="C118" s="2">
        <v>32036</v>
      </c>
      <c r="D118">
        <v>12133</v>
      </c>
      <c r="E118">
        <v>2798</v>
      </c>
      <c r="F118">
        <v>1201184</v>
      </c>
      <c r="G118">
        <v>276998</v>
      </c>
    </row>
    <row r="119" spans="1:7" x14ac:dyDescent="0.25">
      <c r="A119" t="s">
        <v>13</v>
      </c>
      <c r="B119">
        <f>YEAR(C119)</f>
        <v>1988</v>
      </c>
      <c r="C119" s="2">
        <v>32202</v>
      </c>
      <c r="D119">
        <v>0</v>
      </c>
      <c r="E119">
        <v>0</v>
      </c>
      <c r="F119">
        <v>1924688</v>
      </c>
      <c r="G119">
        <v>1289216</v>
      </c>
    </row>
    <row r="120" spans="1:7" x14ac:dyDescent="0.25">
      <c r="A120" t="s">
        <v>13</v>
      </c>
      <c r="B120">
        <f>YEAR(C120)</f>
        <v>1988</v>
      </c>
      <c r="C120" s="2">
        <v>32331</v>
      </c>
      <c r="D120">
        <v>772879</v>
      </c>
      <c r="E120">
        <v>259838</v>
      </c>
      <c r="F120">
        <v>1558447</v>
      </c>
      <c r="G120">
        <v>513917</v>
      </c>
    </row>
    <row r="121" spans="1:7" x14ac:dyDescent="0.25">
      <c r="A121" t="s">
        <v>13</v>
      </c>
      <c r="B121">
        <f>YEAR(C121)</f>
        <v>1988</v>
      </c>
      <c r="C121" s="2">
        <v>32408</v>
      </c>
      <c r="D121">
        <v>1609995</v>
      </c>
      <c r="E121">
        <v>401109</v>
      </c>
      <c r="F121">
        <v>734761</v>
      </c>
      <c r="G121">
        <v>273694</v>
      </c>
    </row>
    <row r="122" spans="1:7" x14ac:dyDescent="0.25">
      <c r="A122" t="s">
        <v>13</v>
      </c>
      <c r="B122">
        <f>YEAR(C122)</f>
        <v>1989</v>
      </c>
      <c r="C122" s="2">
        <v>32680</v>
      </c>
      <c r="D122">
        <v>2467806</v>
      </c>
      <c r="E122">
        <v>735095</v>
      </c>
      <c r="F122">
        <v>435714</v>
      </c>
      <c r="G122">
        <v>206841</v>
      </c>
    </row>
    <row r="123" spans="1:7" x14ac:dyDescent="0.25">
      <c r="A123" t="s">
        <v>13</v>
      </c>
      <c r="B123">
        <f>YEAR(C123)</f>
        <v>1989</v>
      </c>
      <c r="C123" s="2">
        <v>32782</v>
      </c>
      <c r="D123">
        <v>4879499</v>
      </c>
      <c r="E123">
        <v>1777770</v>
      </c>
      <c r="F123">
        <v>51126</v>
      </c>
      <c r="G123">
        <v>24280</v>
      </c>
    </row>
    <row r="124" spans="1:7" x14ac:dyDescent="0.25">
      <c r="A124" t="s">
        <v>13</v>
      </c>
      <c r="B124">
        <f>YEAR(C124)</f>
        <v>1990</v>
      </c>
      <c r="C124" s="2">
        <v>32927</v>
      </c>
      <c r="D124">
        <v>2206480</v>
      </c>
      <c r="E124">
        <v>451481</v>
      </c>
      <c r="F124">
        <v>832465</v>
      </c>
      <c r="G124">
        <v>377288</v>
      </c>
    </row>
    <row r="125" spans="1:7" x14ac:dyDescent="0.25">
      <c r="A125" t="s">
        <v>13</v>
      </c>
      <c r="B125">
        <f>YEAR(C125)</f>
        <v>1990</v>
      </c>
      <c r="C125" s="2">
        <v>33044</v>
      </c>
      <c r="D125">
        <v>1311703</v>
      </c>
      <c r="E125">
        <v>486583</v>
      </c>
      <c r="F125">
        <v>869956</v>
      </c>
      <c r="G125">
        <v>488319</v>
      </c>
    </row>
    <row r="126" spans="1:7" x14ac:dyDescent="0.25">
      <c r="A126" t="s">
        <v>13</v>
      </c>
      <c r="B126">
        <f>YEAR(C126)</f>
        <v>1990</v>
      </c>
      <c r="C126" s="2">
        <v>33151</v>
      </c>
      <c r="D126">
        <v>1080526</v>
      </c>
      <c r="E126">
        <v>200865</v>
      </c>
      <c r="F126">
        <v>1457453</v>
      </c>
      <c r="G126">
        <v>270933</v>
      </c>
    </row>
    <row r="127" spans="1:7" x14ac:dyDescent="0.25">
      <c r="A127" t="s">
        <v>13</v>
      </c>
      <c r="B127">
        <f>YEAR(C127)</f>
        <v>1991</v>
      </c>
      <c r="C127" s="2">
        <v>33414</v>
      </c>
      <c r="D127">
        <v>620352</v>
      </c>
      <c r="E127">
        <v>396826</v>
      </c>
      <c r="F127">
        <v>236726</v>
      </c>
      <c r="G127">
        <v>165938</v>
      </c>
    </row>
    <row r="128" spans="1:7" x14ac:dyDescent="0.25">
      <c r="A128" t="s">
        <v>13</v>
      </c>
      <c r="B128">
        <f>YEAR(C128)</f>
        <v>1991</v>
      </c>
      <c r="C128" s="2">
        <v>33519</v>
      </c>
      <c r="D128">
        <v>203549</v>
      </c>
      <c r="E128">
        <v>134897</v>
      </c>
      <c r="F128">
        <v>1043143</v>
      </c>
      <c r="G128">
        <v>380799</v>
      </c>
    </row>
    <row r="129" spans="1:7" x14ac:dyDescent="0.25">
      <c r="A129" t="s">
        <v>13</v>
      </c>
      <c r="B129">
        <f>YEAR(C129)</f>
        <v>1992</v>
      </c>
      <c r="C129" s="2">
        <v>33646</v>
      </c>
      <c r="D129">
        <v>398606</v>
      </c>
      <c r="E129">
        <v>130680</v>
      </c>
      <c r="F129">
        <v>809291</v>
      </c>
      <c r="G129">
        <v>265319</v>
      </c>
    </row>
    <row r="130" spans="1:7" x14ac:dyDescent="0.25">
      <c r="A130" t="s">
        <v>13</v>
      </c>
      <c r="B130">
        <f>YEAR(C130)</f>
        <v>1992</v>
      </c>
      <c r="C130" s="2">
        <v>33778</v>
      </c>
      <c r="D130">
        <v>1787851</v>
      </c>
      <c r="E130">
        <v>1267712</v>
      </c>
      <c r="F130">
        <v>74494</v>
      </c>
      <c r="G130">
        <v>52821</v>
      </c>
    </row>
    <row r="131" spans="1:7" x14ac:dyDescent="0.25">
      <c r="A131" t="s">
        <v>13</v>
      </c>
      <c r="B131">
        <f>YEAR(C131)</f>
        <v>1992</v>
      </c>
      <c r="C131" s="2">
        <v>33941</v>
      </c>
      <c r="D131">
        <v>1053807</v>
      </c>
      <c r="E131">
        <v>170897</v>
      </c>
      <c r="F131">
        <v>1135896</v>
      </c>
      <c r="G131">
        <v>1310377</v>
      </c>
    </row>
    <row r="132" spans="1:7" x14ac:dyDescent="0.25">
      <c r="A132" t="s">
        <v>13</v>
      </c>
      <c r="B132">
        <f>YEAR(C132)</f>
        <v>1993</v>
      </c>
      <c r="C132" s="2">
        <v>34025</v>
      </c>
      <c r="D132">
        <v>682035</v>
      </c>
      <c r="E132">
        <v>130523</v>
      </c>
      <c r="F132">
        <v>1113051</v>
      </c>
      <c r="G132">
        <v>286599</v>
      </c>
    </row>
    <row r="133" spans="1:7" x14ac:dyDescent="0.25">
      <c r="A133" t="s">
        <v>13</v>
      </c>
      <c r="B133">
        <f>YEAR(C133)</f>
        <v>1993</v>
      </c>
      <c r="C133" s="2">
        <v>34026</v>
      </c>
      <c r="D133">
        <v>688612</v>
      </c>
      <c r="E133">
        <v>129710</v>
      </c>
      <c r="F133">
        <v>1106474</v>
      </c>
      <c r="G133">
        <v>285541</v>
      </c>
    </row>
    <row r="134" spans="1:7" x14ac:dyDescent="0.25">
      <c r="A134" t="s">
        <v>13</v>
      </c>
      <c r="B134">
        <f>YEAR(C134)</f>
        <v>1993</v>
      </c>
      <c r="C134" s="2">
        <v>34166</v>
      </c>
      <c r="D134">
        <v>3362542</v>
      </c>
      <c r="E134">
        <v>1550376</v>
      </c>
      <c r="F134">
        <v>32484</v>
      </c>
      <c r="G134">
        <v>15483</v>
      </c>
    </row>
    <row r="135" spans="1:7" x14ac:dyDescent="0.25">
      <c r="A135" t="s">
        <v>13</v>
      </c>
      <c r="B135">
        <f>YEAR(C135)</f>
        <v>1993</v>
      </c>
      <c r="C135" s="2">
        <v>34167</v>
      </c>
      <c r="D135">
        <v>2324777</v>
      </c>
      <c r="E135">
        <v>562255</v>
      </c>
      <c r="F135">
        <v>22060</v>
      </c>
      <c r="G135">
        <v>5609</v>
      </c>
    </row>
    <row r="136" spans="1:7" x14ac:dyDescent="0.25">
      <c r="A136" t="s">
        <v>13</v>
      </c>
      <c r="B136">
        <f>YEAR(C136)</f>
        <v>1993</v>
      </c>
      <c r="C136" s="2">
        <v>34268</v>
      </c>
      <c r="D136">
        <v>1618378</v>
      </c>
      <c r="E136">
        <v>593986</v>
      </c>
      <c r="F136">
        <v>400585</v>
      </c>
      <c r="G136">
        <v>893130</v>
      </c>
    </row>
    <row r="137" spans="1:7" x14ac:dyDescent="0.25">
      <c r="A137" t="s">
        <v>13</v>
      </c>
      <c r="B137">
        <f>YEAR(C137)</f>
        <v>1994</v>
      </c>
      <c r="C137" s="2">
        <v>34380</v>
      </c>
      <c r="D137">
        <v>580562</v>
      </c>
      <c r="E137">
        <v>57882</v>
      </c>
      <c r="F137">
        <v>669616</v>
      </c>
      <c r="G137">
        <v>98466</v>
      </c>
    </row>
    <row r="138" spans="1:7" x14ac:dyDescent="0.25">
      <c r="A138" t="s">
        <v>13</v>
      </c>
      <c r="B138">
        <f>YEAR(C138)</f>
        <v>1994</v>
      </c>
      <c r="C138" s="2">
        <v>34511</v>
      </c>
      <c r="D138">
        <v>4558506</v>
      </c>
      <c r="E138">
        <v>1021958</v>
      </c>
      <c r="F138">
        <v>36426</v>
      </c>
      <c r="G138">
        <v>14758</v>
      </c>
    </row>
    <row r="139" spans="1:7" x14ac:dyDescent="0.25">
      <c r="A139" t="s">
        <v>13</v>
      </c>
      <c r="B139">
        <f>YEAR(C139)</f>
        <v>1994</v>
      </c>
      <c r="C139" s="2">
        <v>34512</v>
      </c>
      <c r="D139">
        <v>3525545</v>
      </c>
      <c r="E139">
        <v>1293850</v>
      </c>
      <c r="F139">
        <v>35368</v>
      </c>
      <c r="G139">
        <v>14502</v>
      </c>
    </row>
    <row r="140" spans="1:7" x14ac:dyDescent="0.25">
      <c r="A140" t="s">
        <v>13</v>
      </c>
      <c r="B140">
        <f>YEAR(C140)</f>
        <v>1994</v>
      </c>
      <c r="C140" s="2">
        <v>34556</v>
      </c>
      <c r="D140">
        <v>7674953</v>
      </c>
      <c r="E140">
        <v>1426691</v>
      </c>
      <c r="F140">
        <v>105788</v>
      </c>
      <c r="G140">
        <v>24193</v>
      </c>
    </row>
    <row r="141" spans="1:7" x14ac:dyDescent="0.25">
      <c r="A141" t="s">
        <v>13</v>
      </c>
      <c r="B141">
        <f>YEAR(C141)</f>
        <v>1994</v>
      </c>
      <c r="C141" s="2">
        <v>34655</v>
      </c>
      <c r="D141">
        <v>5458849</v>
      </c>
      <c r="E141">
        <v>369398</v>
      </c>
      <c r="F141">
        <v>280441</v>
      </c>
      <c r="G141">
        <v>62673</v>
      </c>
    </row>
    <row r="142" spans="1:7" x14ac:dyDescent="0.25">
      <c r="A142" t="s">
        <v>13</v>
      </c>
      <c r="B142">
        <f>YEAR(C142)</f>
        <v>1995</v>
      </c>
      <c r="C142" s="2">
        <v>34760</v>
      </c>
      <c r="D142">
        <v>5676601</v>
      </c>
      <c r="E142">
        <v>492869</v>
      </c>
      <c r="F142">
        <v>198950</v>
      </c>
      <c r="G142">
        <v>30347</v>
      </c>
    </row>
    <row r="143" spans="1:7" x14ac:dyDescent="0.25">
      <c r="A143" t="s">
        <v>13</v>
      </c>
      <c r="B143">
        <f>YEAR(C143)</f>
        <v>1995</v>
      </c>
      <c r="C143" s="2">
        <v>34870</v>
      </c>
      <c r="D143">
        <v>698523</v>
      </c>
      <c r="E143">
        <v>124464</v>
      </c>
      <c r="F143">
        <v>385025</v>
      </c>
      <c r="G143">
        <v>75839</v>
      </c>
    </row>
    <row r="144" spans="1:7" x14ac:dyDescent="0.25">
      <c r="A144" t="s">
        <v>13</v>
      </c>
      <c r="B144">
        <f>YEAR(C144)</f>
        <v>1995</v>
      </c>
      <c r="C144" s="2">
        <v>34871</v>
      </c>
      <c r="D144">
        <v>902286</v>
      </c>
      <c r="E144">
        <v>120601</v>
      </c>
      <c r="F144">
        <v>278206</v>
      </c>
      <c r="G144">
        <v>36419</v>
      </c>
    </row>
    <row r="145" spans="1:7" x14ac:dyDescent="0.25">
      <c r="A145" t="s">
        <v>13</v>
      </c>
      <c r="B145">
        <f>YEAR(C145)</f>
        <v>1995</v>
      </c>
      <c r="C145" s="2">
        <v>34873</v>
      </c>
      <c r="D145">
        <v>975466</v>
      </c>
      <c r="E145">
        <v>145868</v>
      </c>
      <c r="F145">
        <v>462863</v>
      </c>
      <c r="G145">
        <v>87893</v>
      </c>
    </row>
    <row r="146" spans="1:7" x14ac:dyDescent="0.25">
      <c r="A146" t="s">
        <v>13</v>
      </c>
      <c r="B146">
        <f>YEAR(C146)</f>
        <v>1995</v>
      </c>
      <c r="C146" s="2">
        <v>34983</v>
      </c>
      <c r="D146">
        <v>329750</v>
      </c>
      <c r="E146">
        <v>52749</v>
      </c>
      <c r="F146">
        <v>2135979</v>
      </c>
      <c r="G146">
        <v>439520</v>
      </c>
    </row>
    <row r="147" spans="1:7" x14ac:dyDescent="0.25">
      <c r="A147" t="s">
        <v>13</v>
      </c>
      <c r="B147">
        <f>YEAR(C147)</f>
        <v>1996</v>
      </c>
      <c r="C147" s="2">
        <v>35107</v>
      </c>
      <c r="D147">
        <v>416061</v>
      </c>
      <c r="E147">
        <v>94174</v>
      </c>
      <c r="F147">
        <v>1742564</v>
      </c>
      <c r="G147">
        <v>539162</v>
      </c>
    </row>
    <row r="148" spans="1:7" x14ac:dyDescent="0.25">
      <c r="A148" t="s">
        <v>13</v>
      </c>
      <c r="B148">
        <f>YEAR(C148)</f>
        <v>1996</v>
      </c>
      <c r="C148" s="2">
        <v>35249</v>
      </c>
      <c r="D148">
        <v>8275</v>
      </c>
      <c r="E148">
        <v>2718</v>
      </c>
      <c r="F148">
        <v>1448883</v>
      </c>
      <c r="G148">
        <v>471845</v>
      </c>
    </row>
    <row r="149" spans="1:7" x14ac:dyDescent="0.25">
      <c r="A149" t="s">
        <v>13</v>
      </c>
      <c r="B149">
        <f>YEAR(C149)</f>
        <v>1996</v>
      </c>
      <c r="C149" s="2">
        <v>35272</v>
      </c>
      <c r="D149">
        <v>42648</v>
      </c>
      <c r="E149">
        <v>12106</v>
      </c>
      <c r="F149">
        <v>1277873</v>
      </c>
      <c r="G149">
        <v>313811</v>
      </c>
    </row>
    <row r="150" spans="1:7" x14ac:dyDescent="0.25">
      <c r="A150" t="s">
        <v>13</v>
      </c>
      <c r="B150">
        <f>YEAR(C150)</f>
        <v>1996</v>
      </c>
      <c r="C150" s="2">
        <v>35273</v>
      </c>
      <c r="D150">
        <v>45685</v>
      </c>
      <c r="E150">
        <v>13079</v>
      </c>
      <c r="F150">
        <v>1314644</v>
      </c>
      <c r="G150">
        <v>314306</v>
      </c>
    </row>
    <row r="151" spans="1:7" x14ac:dyDescent="0.25">
      <c r="A151" t="s">
        <v>13</v>
      </c>
      <c r="B151">
        <f>YEAR(C151)</f>
        <v>1997</v>
      </c>
      <c r="C151" s="2">
        <v>35465</v>
      </c>
      <c r="D151">
        <v>8278</v>
      </c>
      <c r="E151">
        <v>3525</v>
      </c>
      <c r="F151">
        <v>1432259</v>
      </c>
      <c r="G151">
        <v>438266</v>
      </c>
    </row>
    <row r="152" spans="1:7" x14ac:dyDescent="0.25">
      <c r="A152" t="s">
        <v>13</v>
      </c>
      <c r="B152">
        <v>1997</v>
      </c>
      <c r="C152" s="2">
        <v>35592</v>
      </c>
      <c r="D152">
        <v>3460000</v>
      </c>
      <c r="E152">
        <f>D152*0.19</f>
        <v>657400</v>
      </c>
      <c r="F152">
        <v>71000</v>
      </c>
      <c r="G152">
        <f>F152*0.19</f>
        <v>13490</v>
      </c>
    </row>
    <row r="153" spans="1:7" x14ac:dyDescent="0.25">
      <c r="A153" t="s">
        <v>13</v>
      </c>
      <c r="B153">
        <v>1997</v>
      </c>
      <c r="C153" s="2">
        <v>35645</v>
      </c>
      <c r="D153">
        <v>1816000</v>
      </c>
      <c r="E153">
        <f>D153*0.31</f>
        <v>562960</v>
      </c>
      <c r="F153">
        <v>71000</v>
      </c>
      <c r="G153">
        <f>F153*0.31</f>
        <v>22010</v>
      </c>
    </row>
    <row r="154" spans="1:7" x14ac:dyDescent="0.25">
      <c r="A154" t="s">
        <v>13</v>
      </c>
      <c r="B154">
        <v>1997</v>
      </c>
      <c r="C154" s="2">
        <v>35748</v>
      </c>
      <c r="D154">
        <v>1943000</v>
      </c>
      <c r="E154">
        <f>D154*0.11</f>
        <v>213730</v>
      </c>
      <c r="F154">
        <v>28000</v>
      </c>
      <c r="G154">
        <f>F154*0.11</f>
        <v>3080</v>
      </c>
    </row>
    <row r="155" spans="1:7" x14ac:dyDescent="0.25">
      <c r="A155" t="s">
        <v>13</v>
      </c>
      <c r="B155">
        <v>1998</v>
      </c>
      <c r="C155" s="2">
        <v>35848</v>
      </c>
      <c r="D155">
        <v>1971000</v>
      </c>
      <c r="E155">
        <f>D155*0.12</f>
        <v>236520</v>
      </c>
      <c r="F155">
        <v>530000</v>
      </c>
      <c r="G155">
        <f>F155*0.12</f>
        <v>63600</v>
      </c>
    </row>
    <row r="156" spans="1:7" x14ac:dyDescent="0.25">
      <c r="A156" t="s">
        <v>13</v>
      </c>
      <c r="B156">
        <v>1998</v>
      </c>
      <c r="C156" s="2">
        <v>35961</v>
      </c>
      <c r="D156">
        <v>1007000</v>
      </c>
      <c r="E156">
        <f>D156*0.2</f>
        <v>201400</v>
      </c>
      <c r="F156">
        <v>487000</v>
      </c>
      <c r="G156">
        <f>F156*0.2</f>
        <v>97400</v>
      </c>
    </row>
    <row r="157" spans="1:7" x14ac:dyDescent="0.25">
      <c r="A157" t="s">
        <v>13</v>
      </c>
      <c r="B157">
        <v>1999</v>
      </c>
      <c r="C157" s="2">
        <v>36218</v>
      </c>
      <c r="D157">
        <v>11000</v>
      </c>
      <c r="E157">
        <f>D157*0.1</f>
        <v>1100</v>
      </c>
      <c r="F157">
        <v>1093000</v>
      </c>
      <c r="G157">
        <f>F157*0.1</f>
        <v>109300</v>
      </c>
    </row>
    <row r="158" spans="1:7" x14ac:dyDescent="0.25">
      <c r="A158" t="s">
        <v>13</v>
      </c>
      <c r="B158">
        <v>1999</v>
      </c>
      <c r="C158" s="2">
        <v>36395</v>
      </c>
      <c r="D158">
        <v>2209000</v>
      </c>
      <c r="E158">
        <f>D158*0.19</f>
        <v>419710</v>
      </c>
      <c r="F158">
        <v>234000</v>
      </c>
      <c r="G158">
        <f>F158*0.19</f>
        <v>44460</v>
      </c>
    </row>
    <row r="159" spans="1:7" x14ac:dyDescent="0.25">
      <c r="A159" t="s">
        <v>13</v>
      </c>
      <c r="B159">
        <v>2000</v>
      </c>
      <c r="C159" s="2">
        <v>36718</v>
      </c>
      <c r="D159">
        <v>920000</v>
      </c>
      <c r="E159">
        <f>D159*0.14</f>
        <v>128800.00000000001</v>
      </c>
      <c r="F159">
        <v>84000</v>
      </c>
      <c r="G159">
        <f>F159*0.14</f>
        <v>11760.000000000002</v>
      </c>
    </row>
    <row r="160" spans="1:7" x14ac:dyDescent="0.25">
      <c r="A160" t="s">
        <v>13</v>
      </c>
      <c r="B160">
        <v>2000</v>
      </c>
      <c r="C160" s="2">
        <v>36719</v>
      </c>
      <c r="D160">
        <v>1013000</v>
      </c>
      <c r="E160">
        <f>D160*0.28</f>
        <v>283640</v>
      </c>
      <c r="F160">
        <v>82000</v>
      </c>
      <c r="G160">
        <f>F160*0.28</f>
        <v>22960.000000000004</v>
      </c>
    </row>
    <row r="161" spans="1:7" x14ac:dyDescent="0.25">
      <c r="A161" t="s">
        <v>13</v>
      </c>
      <c r="B161">
        <v>2000</v>
      </c>
      <c r="C161" s="2">
        <v>36851</v>
      </c>
      <c r="D161">
        <v>1066000</v>
      </c>
      <c r="E161">
        <f>D161*0.17</f>
        <v>181220</v>
      </c>
      <c r="F161">
        <v>101000</v>
      </c>
      <c r="G161">
        <f>F161*0.17</f>
        <v>17170</v>
      </c>
    </row>
    <row r="162" spans="1:7" x14ac:dyDescent="0.25">
      <c r="A162" t="s">
        <v>13</v>
      </c>
      <c r="B162">
        <v>2001</v>
      </c>
      <c r="C162" s="2">
        <v>37193</v>
      </c>
      <c r="D162">
        <v>2136000</v>
      </c>
      <c r="E162">
        <f>D162*0.1</f>
        <v>213600</v>
      </c>
      <c r="F162">
        <v>130000</v>
      </c>
      <c r="G162">
        <f>F162*0.1</f>
        <v>13000</v>
      </c>
    </row>
    <row r="163" spans="1:7" x14ac:dyDescent="0.25">
      <c r="A163" t="s">
        <v>13</v>
      </c>
      <c r="B163">
        <f t="shared" ref="B163:B172" si="2">YEAR(C163)</f>
        <v>2002</v>
      </c>
      <c r="C163" s="3">
        <v>37565</v>
      </c>
      <c r="D163">
        <v>1824000</v>
      </c>
      <c r="E163">
        <v>164160</v>
      </c>
      <c r="F163">
        <v>0</v>
      </c>
      <c r="G163">
        <v>0</v>
      </c>
    </row>
    <row r="164" spans="1:7" x14ac:dyDescent="0.25">
      <c r="A164" t="s">
        <v>13</v>
      </c>
      <c r="B164">
        <f t="shared" si="2"/>
        <v>2004</v>
      </c>
      <c r="C164" s="2">
        <v>38054</v>
      </c>
      <c r="D164">
        <v>392000</v>
      </c>
      <c r="E164">
        <f>D164*0.19</f>
        <v>74480</v>
      </c>
      <c r="F164">
        <v>1858000</v>
      </c>
      <c r="G164">
        <f>F164*0.19</f>
        <v>353020</v>
      </c>
    </row>
    <row r="165" spans="1:7" x14ac:dyDescent="0.25">
      <c r="A165" t="s">
        <v>13</v>
      </c>
      <c r="B165">
        <f t="shared" si="2"/>
        <v>2004</v>
      </c>
      <c r="C165" s="2">
        <v>38321</v>
      </c>
      <c r="D165">
        <v>1185000</v>
      </c>
      <c r="E165">
        <f>D165*0.1</f>
        <v>118500</v>
      </c>
      <c r="F165">
        <v>205000</v>
      </c>
      <c r="G165">
        <f>F165*0.1</f>
        <v>20500</v>
      </c>
    </row>
    <row r="166" spans="1:7" x14ac:dyDescent="0.25">
      <c r="A166" t="s">
        <v>13</v>
      </c>
      <c r="B166">
        <f t="shared" si="2"/>
        <v>2005</v>
      </c>
      <c r="C166" s="2">
        <v>38531</v>
      </c>
      <c r="D166">
        <v>1530000</v>
      </c>
      <c r="E166">
        <f>D166*0.14</f>
        <v>214200.00000000003</v>
      </c>
      <c r="F166">
        <v>476000</v>
      </c>
      <c r="G166">
        <f>F166*0.14</f>
        <v>66640</v>
      </c>
    </row>
    <row r="167" spans="1:7" x14ac:dyDescent="0.25">
      <c r="A167" t="s">
        <v>13</v>
      </c>
      <c r="B167">
        <f t="shared" si="2"/>
        <v>2005</v>
      </c>
      <c r="C167" s="2">
        <v>38560</v>
      </c>
      <c r="D167">
        <v>668000</v>
      </c>
      <c r="E167">
        <f>D167*0.27</f>
        <v>180360</v>
      </c>
      <c r="F167">
        <v>102000</v>
      </c>
      <c r="G167">
        <f>F167*0.27</f>
        <v>27540</v>
      </c>
    </row>
    <row r="168" spans="1:7" x14ac:dyDescent="0.25">
      <c r="A168" t="s">
        <v>13</v>
      </c>
      <c r="B168">
        <f t="shared" si="2"/>
        <v>2005</v>
      </c>
      <c r="C168" s="2">
        <v>38622</v>
      </c>
      <c r="D168">
        <v>1627000</v>
      </c>
      <c r="E168">
        <f>D168*0.19</f>
        <v>309130</v>
      </c>
      <c r="F168">
        <v>635000</v>
      </c>
      <c r="G168">
        <f>F168*0.19</f>
        <v>120650</v>
      </c>
    </row>
    <row r="169" spans="1:7" x14ac:dyDescent="0.25">
      <c r="A169" t="s">
        <v>13</v>
      </c>
      <c r="B169">
        <f t="shared" si="2"/>
        <v>2006</v>
      </c>
      <c r="C169" s="2">
        <v>38726</v>
      </c>
      <c r="D169">
        <v>830000</v>
      </c>
      <c r="E169">
        <f>D169*0.13</f>
        <v>107900</v>
      </c>
      <c r="F169">
        <v>0</v>
      </c>
      <c r="G169">
        <f>F169*0.13</f>
        <v>0</v>
      </c>
    </row>
    <row r="170" spans="1:7" x14ac:dyDescent="0.25">
      <c r="A170" t="s">
        <v>13</v>
      </c>
      <c r="B170">
        <f t="shared" si="2"/>
        <v>2006</v>
      </c>
      <c r="C170" s="2">
        <v>38889</v>
      </c>
      <c r="D170">
        <v>274000</v>
      </c>
      <c r="E170">
        <f>D170*0.31</f>
        <v>84940</v>
      </c>
      <c r="F170">
        <v>215000</v>
      </c>
      <c r="G170">
        <f>F170*0.31</f>
        <v>66650</v>
      </c>
    </row>
    <row r="171" spans="1:7" x14ac:dyDescent="0.25">
      <c r="A171" t="s">
        <v>13</v>
      </c>
      <c r="B171">
        <f t="shared" si="2"/>
        <v>2006</v>
      </c>
      <c r="C171" s="2">
        <v>38918</v>
      </c>
      <c r="D171">
        <v>52000</v>
      </c>
      <c r="E171">
        <f>D171*0.26</f>
        <v>13520</v>
      </c>
      <c r="F171">
        <v>799000</v>
      </c>
      <c r="G171">
        <f>F171*0.26</f>
        <v>207740</v>
      </c>
    </row>
    <row r="172" spans="1:7" x14ac:dyDescent="0.25">
      <c r="A172" t="s">
        <v>13</v>
      </c>
      <c r="B172">
        <f t="shared" si="2"/>
        <v>2006</v>
      </c>
      <c r="C172" s="2">
        <v>38979</v>
      </c>
      <c r="D172">
        <v>783000</v>
      </c>
      <c r="E172">
        <f>D172*0.11</f>
        <v>86130</v>
      </c>
      <c r="F172">
        <v>1162000</v>
      </c>
      <c r="G172">
        <f>F172*0.11</f>
        <v>127820</v>
      </c>
    </row>
    <row r="173" spans="1:7" x14ac:dyDescent="0.25">
      <c r="A173" t="s">
        <v>13</v>
      </c>
      <c r="B173">
        <v>2007</v>
      </c>
      <c r="C173" s="2">
        <v>39107</v>
      </c>
      <c r="D173">
        <v>634000</v>
      </c>
      <c r="E173">
        <f>D173*0.26</f>
        <v>164840</v>
      </c>
      <c r="F173">
        <v>430000</v>
      </c>
      <c r="G173">
        <v>164840</v>
      </c>
    </row>
    <row r="174" spans="1:7" x14ac:dyDescent="0.25">
      <c r="A174" t="s">
        <v>13</v>
      </c>
      <c r="B174">
        <v>2007</v>
      </c>
      <c r="C174" s="2">
        <v>39261</v>
      </c>
      <c r="D174">
        <v>1126000</v>
      </c>
      <c r="E174">
        <f>D174*0.24</f>
        <v>270240</v>
      </c>
      <c r="F174">
        <v>41000</v>
      </c>
      <c r="G174">
        <v>270240</v>
      </c>
    </row>
    <row r="175" spans="1:7" x14ac:dyDescent="0.25">
      <c r="A175" t="s">
        <v>13</v>
      </c>
      <c r="B175">
        <v>2007</v>
      </c>
      <c r="C175" s="2">
        <v>39289</v>
      </c>
      <c r="D175">
        <v>711000</v>
      </c>
      <c r="E175">
        <f>D175*0.41</f>
        <v>291510</v>
      </c>
      <c r="F175">
        <v>41000</v>
      </c>
      <c r="G175">
        <v>291510</v>
      </c>
    </row>
    <row r="176" spans="1:7" x14ac:dyDescent="0.25">
      <c r="A176" t="s">
        <v>13</v>
      </c>
      <c r="B176">
        <v>2007</v>
      </c>
      <c r="C176" s="2">
        <v>39317</v>
      </c>
      <c r="D176">
        <v>419000</v>
      </c>
      <c r="E176">
        <f>D176*0.21</f>
        <v>87990</v>
      </c>
      <c r="F176">
        <v>506000</v>
      </c>
      <c r="G176">
        <v>87990</v>
      </c>
    </row>
    <row r="177" spans="1:7" x14ac:dyDescent="0.25">
      <c r="A177" t="s">
        <v>13</v>
      </c>
      <c r="B177">
        <v>2008</v>
      </c>
      <c r="C177" s="2">
        <v>39644</v>
      </c>
      <c r="D177">
        <v>237000</v>
      </c>
      <c r="E177">
        <f>D177*0.35</f>
        <v>82950</v>
      </c>
      <c r="F177">
        <v>1586000</v>
      </c>
      <c r="G177">
        <f>F177*0.35</f>
        <v>555100</v>
      </c>
    </row>
    <row r="178" spans="1:7" x14ac:dyDescent="0.25">
      <c r="A178" t="s">
        <v>13</v>
      </c>
      <c r="B178">
        <v>2008</v>
      </c>
      <c r="C178" s="2">
        <v>39770</v>
      </c>
      <c r="D178">
        <v>829000</v>
      </c>
      <c r="E178">
        <f>D178*0.16</f>
        <v>132640</v>
      </c>
      <c r="F178">
        <v>1771000</v>
      </c>
      <c r="G178">
        <f>F178*0.16</f>
        <v>283360</v>
      </c>
    </row>
    <row r="179" spans="1:7" x14ac:dyDescent="0.25">
      <c r="A179" t="s">
        <v>13</v>
      </c>
      <c r="B179">
        <f>YEAR(C179)</f>
        <v>2009</v>
      </c>
      <c r="C179" s="2">
        <v>40057</v>
      </c>
      <c r="D179">
        <v>1527448</v>
      </c>
      <c r="E179">
        <f>D179*0.25</f>
        <v>381862</v>
      </c>
      <c r="F179">
        <v>1716196</v>
      </c>
      <c r="G179">
        <f>F179*0.25</f>
        <v>429049</v>
      </c>
    </row>
    <row r="180" spans="1:7" x14ac:dyDescent="0.25">
      <c r="A180" t="s">
        <v>13</v>
      </c>
      <c r="B180">
        <f>YEAR(C180)</f>
        <v>2010</v>
      </c>
      <c r="C180" s="2">
        <v>40420</v>
      </c>
      <c r="D180">
        <v>1034736</v>
      </c>
      <c r="E180">
        <f>D180*0.23</f>
        <v>237989.28</v>
      </c>
      <c r="F180">
        <v>887151</v>
      </c>
      <c r="G180">
        <f>F180*0.23</f>
        <v>204044.73</v>
      </c>
    </row>
    <row r="181" spans="1:7" x14ac:dyDescent="0.25">
      <c r="A181" t="s">
        <v>13</v>
      </c>
      <c r="B181">
        <f>YEAR(C181)</f>
        <v>2011</v>
      </c>
      <c r="C181" s="2">
        <v>40574</v>
      </c>
      <c r="D181">
        <v>1105480</v>
      </c>
      <c r="E181">
        <f>D181*0.22</f>
        <v>243205.6</v>
      </c>
      <c r="F181">
        <v>84116</v>
      </c>
      <c r="G181">
        <f>F181*0.22</f>
        <v>18505.52</v>
      </c>
    </row>
    <row r="182" spans="1:7" x14ac:dyDescent="0.25">
      <c r="A182" t="s">
        <v>13</v>
      </c>
      <c r="B182">
        <f>YEAR(C182)</f>
        <v>2011</v>
      </c>
      <c r="C182" s="2">
        <v>40779</v>
      </c>
      <c r="D182">
        <v>10975946</v>
      </c>
      <c r="E182">
        <v>2169613</v>
      </c>
      <c r="F182">
        <v>0</v>
      </c>
      <c r="G182">
        <v>0</v>
      </c>
    </row>
    <row r="183" spans="1:7" x14ac:dyDescent="0.25">
      <c r="A183" t="s">
        <v>13</v>
      </c>
      <c r="B183">
        <f>YEAR(C183)</f>
        <v>2012</v>
      </c>
      <c r="C183" s="2">
        <v>41248</v>
      </c>
      <c r="D183">
        <v>3126603</v>
      </c>
      <c r="E183">
        <f>D183*0.21</f>
        <v>656586.63</v>
      </c>
      <c r="F183">
        <v>15851</v>
      </c>
      <c r="G183">
        <f>F183*0.21</f>
        <v>3328.71</v>
      </c>
    </row>
    <row r="184" spans="1:7" x14ac:dyDescent="0.25">
      <c r="A184" t="s">
        <v>13</v>
      </c>
      <c r="B184">
        <f>YEAR(C184)</f>
        <v>2012</v>
      </c>
      <c r="C184" s="2">
        <v>40973</v>
      </c>
      <c r="D184">
        <v>236957</v>
      </c>
      <c r="E184">
        <f>D184*0.27</f>
        <v>63978.390000000007</v>
      </c>
      <c r="F184">
        <v>236957</v>
      </c>
      <c r="G184">
        <f>F184*0.27</f>
        <v>63978.390000000007</v>
      </c>
    </row>
    <row r="185" spans="1:7" x14ac:dyDescent="0.25">
      <c r="A185" t="s">
        <v>13</v>
      </c>
      <c r="B185">
        <f>YEAR(C185)</f>
        <v>2012</v>
      </c>
      <c r="C185" s="2">
        <v>41142</v>
      </c>
      <c r="D185">
        <v>4155368</v>
      </c>
      <c r="E185">
        <v>900467</v>
      </c>
      <c r="F185">
        <v>0</v>
      </c>
      <c r="G185">
        <v>0</v>
      </c>
    </row>
    <row r="186" spans="1:7" x14ac:dyDescent="0.25">
      <c r="A186" t="s">
        <v>13</v>
      </c>
      <c r="B186">
        <f>YEAR(C186)</f>
        <v>2013</v>
      </c>
      <c r="C186" s="2">
        <v>41493</v>
      </c>
      <c r="D186">
        <v>1819210</v>
      </c>
      <c r="E186">
        <f>D186*0.21</f>
        <v>382034.1</v>
      </c>
      <c r="F186">
        <v>2106890</v>
      </c>
      <c r="G186">
        <f>F186*0.21</f>
        <v>442446.89999999997</v>
      </c>
    </row>
    <row r="187" spans="1:7" x14ac:dyDescent="0.25">
      <c r="A187" t="s">
        <v>13</v>
      </c>
      <c r="B187">
        <f>YEAR(C187)</f>
        <v>2014</v>
      </c>
      <c r="C187" s="2">
        <v>41716</v>
      </c>
      <c r="D187">
        <v>1222987</v>
      </c>
      <c r="E187">
        <f>D187*0.2</f>
        <v>244597.40000000002</v>
      </c>
      <c r="F187">
        <v>588254</v>
      </c>
      <c r="G187">
        <f>F187*0.2</f>
        <v>117650.8</v>
      </c>
    </row>
    <row r="188" spans="1:7" x14ac:dyDescent="0.25">
      <c r="A188" t="s">
        <v>13</v>
      </c>
      <c r="B188">
        <f>YEAR(C188)</f>
        <v>2014</v>
      </c>
      <c r="C188" s="2">
        <v>41968</v>
      </c>
      <c r="D188">
        <v>975320</v>
      </c>
      <c r="E188">
        <f>0.21*D188</f>
        <v>204817.19999999998</v>
      </c>
      <c r="F188">
        <v>1626770</v>
      </c>
      <c r="G188">
        <f>0.21*F188</f>
        <v>341621.7</v>
      </c>
    </row>
    <row r="189" spans="1:7" x14ac:dyDescent="0.25">
      <c r="A189" t="s">
        <v>13</v>
      </c>
      <c r="B189">
        <f>YEAR(C189)</f>
        <v>2015</v>
      </c>
      <c r="C189" s="2">
        <v>42059</v>
      </c>
      <c r="D189">
        <v>611271</v>
      </c>
      <c r="E189">
        <f>D189*0.021</f>
        <v>12836.691000000001</v>
      </c>
      <c r="F189">
        <v>1964649</v>
      </c>
      <c r="G189">
        <f>F189*0.21</f>
        <v>412576.29</v>
      </c>
    </row>
    <row r="190" spans="1:7" x14ac:dyDescent="0.25">
      <c r="A190" t="s">
        <v>13</v>
      </c>
      <c r="B190">
        <f>YEAR(C190)</f>
        <v>2015</v>
      </c>
      <c r="C190" s="2">
        <v>42334</v>
      </c>
      <c r="D190">
        <v>219913</v>
      </c>
      <c r="E190">
        <f>0.21*D190</f>
        <v>46181.729999999996</v>
      </c>
      <c r="F190">
        <v>1505881</v>
      </c>
      <c r="G190">
        <f>0.21*F190</f>
        <v>316235.01</v>
      </c>
    </row>
    <row r="191" spans="1:7" x14ac:dyDescent="0.25">
      <c r="A191" t="s">
        <v>12</v>
      </c>
      <c r="B191">
        <f>YEAR(C191)</f>
        <v>1980</v>
      </c>
      <c r="C191" s="2">
        <v>29277</v>
      </c>
      <c r="D191">
        <v>4623613</v>
      </c>
      <c r="E191">
        <v>698082</v>
      </c>
      <c r="F191">
        <v>0</v>
      </c>
      <c r="G191">
        <v>0</v>
      </c>
    </row>
    <row r="192" spans="1:7" x14ac:dyDescent="0.25">
      <c r="A192" t="s">
        <v>12</v>
      </c>
      <c r="B192">
        <f>YEAR(C192)</f>
        <v>1981</v>
      </c>
      <c r="C192" s="2">
        <v>29606</v>
      </c>
      <c r="D192">
        <v>5684292</v>
      </c>
      <c r="E192">
        <v>1116531</v>
      </c>
      <c r="F192">
        <v>158639</v>
      </c>
      <c r="G192">
        <v>163338</v>
      </c>
    </row>
    <row r="193" spans="1:7" x14ac:dyDescent="0.25">
      <c r="A193" t="s">
        <v>12</v>
      </c>
      <c r="B193">
        <f>YEAR(C193)</f>
        <v>1981</v>
      </c>
      <c r="C193" s="2">
        <v>29803</v>
      </c>
      <c r="D193">
        <v>14396081</v>
      </c>
      <c r="E193">
        <v>3293857</v>
      </c>
      <c r="F193">
        <v>123261</v>
      </c>
      <c r="G193">
        <v>36969</v>
      </c>
    </row>
    <row r="194" spans="1:7" x14ac:dyDescent="0.25">
      <c r="A194" t="s">
        <v>12</v>
      </c>
      <c r="B194">
        <f>YEAR(C194)</f>
        <v>1981</v>
      </c>
      <c r="C194" s="2">
        <v>29858</v>
      </c>
      <c r="D194">
        <v>11189652</v>
      </c>
      <c r="E194">
        <v>1612712</v>
      </c>
      <c r="F194">
        <v>0</v>
      </c>
      <c r="G194">
        <v>0</v>
      </c>
    </row>
    <row r="195" spans="1:7" x14ac:dyDescent="0.25">
      <c r="A195" t="s">
        <v>12</v>
      </c>
      <c r="B195">
        <f>YEAR(C195)</f>
        <v>1981</v>
      </c>
      <c r="C195" s="2">
        <v>29923</v>
      </c>
      <c r="D195">
        <v>8335707</v>
      </c>
      <c r="E195">
        <v>1379346</v>
      </c>
      <c r="F195">
        <v>0</v>
      </c>
      <c r="G195">
        <v>0</v>
      </c>
    </row>
    <row r="196" spans="1:7" x14ac:dyDescent="0.25">
      <c r="A196" t="s">
        <v>12</v>
      </c>
      <c r="B196">
        <f>YEAR(C196)</f>
        <v>1982</v>
      </c>
      <c r="C196" s="2">
        <v>30188</v>
      </c>
      <c r="D196">
        <v>19786826</v>
      </c>
      <c r="E196">
        <v>3687338</v>
      </c>
      <c r="F196">
        <v>1171047</v>
      </c>
      <c r="G196">
        <v>212426</v>
      </c>
    </row>
    <row r="197" spans="1:7" x14ac:dyDescent="0.25">
      <c r="A197" t="s">
        <v>12</v>
      </c>
      <c r="B197">
        <f>YEAR(C197)</f>
        <v>1982</v>
      </c>
      <c r="C197" s="2">
        <v>30265</v>
      </c>
      <c r="D197">
        <v>7249794</v>
      </c>
      <c r="E197">
        <v>1890346</v>
      </c>
      <c r="F197">
        <v>435913</v>
      </c>
      <c r="G197">
        <v>137604</v>
      </c>
    </row>
    <row r="198" spans="1:7" x14ac:dyDescent="0.25">
      <c r="A198" t="s">
        <v>12</v>
      </c>
      <c r="B198">
        <f>YEAR(C198)</f>
        <v>1983</v>
      </c>
      <c r="C198" s="2">
        <v>30377</v>
      </c>
      <c r="D198">
        <v>8427632</v>
      </c>
      <c r="E198">
        <v>1378401</v>
      </c>
      <c r="F198">
        <v>0</v>
      </c>
      <c r="G198">
        <v>0</v>
      </c>
    </row>
    <row r="199" spans="1:7" x14ac:dyDescent="0.25">
      <c r="A199" t="s">
        <v>12</v>
      </c>
      <c r="B199">
        <f>YEAR(C199)</f>
        <v>1983</v>
      </c>
      <c r="C199" s="2">
        <v>30551</v>
      </c>
      <c r="D199">
        <v>13176917</v>
      </c>
      <c r="E199">
        <v>4038902</v>
      </c>
      <c r="F199">
        <v>4662</v>
      </c>
      <c r="G199">
        <v>5826</v>
      </c>
    </row>
    <row r="200" spans="1:7" x14ac:dyDescent="0.25">
      <c r="A200" t="s">
        <v>12</v>
      </c>
      <c r="B200">
        <f>YEAR(C200)</f>
        <v>1983</v>
      </c>
      <c r="C200" s="2">
        <v>30648</v>
      </c>
      <c r="D200">
        <v>9639172</v>
      </c>
      <c r="E200">
        <v>1563720</v>
      </c>
      <c r="F200">
        <v>0</v>
      </c>
      <c r="G200">
        <v>0</v>
      </c>
    </row>
    <row r="201" spans="1:7" x14ac:dyDescent="0.25">
      <c r="A201" t="s">
        <v>12</v>
      </c>
      <c r="B201">
        <f>YEAR(C201)</f>
        <v>1984</v>
      </c>
      <c r="C201" s="2">
        <v>30956</v>
      </c>
      <c r="D201">
        <v>19564054</v>
      </c>
      <c r="E201">
        <v>3521352</v>
      </c>
      <c r="F201">
        <v>0</v>
      </c>
      <c r="G201">
        <v>0</v>
      </c>
    </row>
    <row r="202" spans="1:7" x14ac:dyDescent="0.25">
      <c r="A202" t="s">
        <v>12</v>
      </c>
      <c r="B202">
        <f>YEAR(C202)</f>
        <v>1985</v>
      </c>
      <c r="C202" s="2">
        <v>31316</v>
      </c>
      <c r="D202">
        <v>6970095</v>
      </c>
      <c r="E202">
        <v>1145018</v>
      </c>
      <c r="F202">
        <v>0</v>
      </c>
      <c r="G202">
        <v>0</v>
      </c>
    </row>
    <row r="203" spans="1:7" x14ac:dyDescent="0.25">
      <c r="A203" t="s">
        <v>12</v>
      </c>
      <c r="B203">
        <f>YEAR(C203)</f>
        <v>1985</v>
      </c>
      <c r="C203" s="2">
        <v>31317</v>
      </c>
      <c r="D203">
        <v>9079741</v>
      </c>
      <c r="E203">
        <v>1433266</v>
      </c>
      <c r="F203">
        <v>0</v>
      </c>
      <c r="G203">
        <v>0</v>
      </c>
    </row>
    <row r="204" spans="1:7" x14ac:dyDescent="0.25">
      <c r="A204" t="s">
        <v>12</v>
      </c>
      <c r="B204">
        <f>YEAR(C204)</f>
        <v>1986</v>
      </c>
      <c r="C204" s="2">
        <v>31651</v>
      </c>
      <c r="D204">
        <v>8825549</v>
      </c>
      <c r="E204">
        <v>2013110</v>
      </c>
      <c r="F204">
        <v>0</v>
      </c>
      <c r="G204">
        <v>0</v>
      </c>
    </row>
    <row r="205" spans="1:7" x14ac:dyDescent="0.25">
      <c r="A205" t="s">
        <v>12</v>
      </c>
      <c r="B205">
        <f>YEAR(C205)</f>
        <v>1986</v>
      </c>
      <c r="C205" s="2">
        <v>31652</v>
      </c>
      <c r="D205">
        <v>11232287</v>
      </c>
      <c r="E205">
        <v>2012645</v>
      </c>
      <c r="F205">
        <v>0</v>
      </c>
      <c r="G205">
        <v>0</v>
      </c>
    </row>
    <row r="206" spans="1:7" x14ac:dyDescent="0.25">
      <c r="A206" t="s">
        <v>12</v>
      </c>
      <c r="B206">
        <f>YEAR(C206)</f>
        <v>1986</v>
      </c>
      <c r="C206" s="2">
        <v>31715</v>
      </c>
      <c r="D206">
        <v>4983068</v>
      </c>
      <c r="E206">
        <v>114988</v>
      </c>
      <c r="F206">
        <v>53880</v>
      </c>
      <c r="G206">
        <v>23107</v>
      </c>
    </row>
    <row r="207" spans="1:7" x14ac:dyDescent="0.25">
      <c r="A207" t="s">
        <v>12</v>
      </c>
      <c r="B207">
        <f>YEAR(C207)</f>
        <v>1987</v>
      </c>
      <c r="C207" s="2">
        <v>31831</v>
      </c>
      <c r="D207">
        <v>4762461</v>
      </c>
      <c r="E207">
        <v>785400</v>
      </c>
      <c r="F207">
        <v>98338</v>
      </c>
      <c r="G207">
        <v>78489</v>
      </c>
    </row>
    <row r="208" spans="1:7" x14ac:dyDescent="0.25">
      <c r="A208" t="s">
        <v>12</v>
      </c>
      <c r="B208">
        <f>YEAR(C208)</f>
        <v>1987</v>
      </c>
      <c r="C208" s="2">
        <v>32021</v>
      </c>
      <c r="D208">
        <v>8560289</v>
      </c>
      <c r="E208">
        <v>1390335</v>
      </c>
      <c r="F208">
        <v>57659</v>
      </c>
      <c r="G208">
        <v>14564</v>
      </c>
    </row>
    <row r="209" spans="1:7" x14ac:dyDescent="0.25">
      <c r="A209" t="s">
        <v>12</v>
      </c>
      <c r="B209">
        <f>YEAR(C209)</f>
        <v>1987</v>
      </c>
      <c r="C209" s="2">
        <v>32119</v>
      </c>
      <c r="D209">
        <v>10840544</v>
      </c>
      <c r="E209">
        <v>1397888</v>
      </c>
      <c r="F209">
        <v>200451</v>
      </c>
      <c r="G209">
        <v>41137</v>
      </c>
    </row>
    <row r="210" spans="1:7" x14ac:dyDescent="0.25">
      <c r="A210" t="s">
        <v>12</v>
      </c>
      <c r="B210">
        <f>YEAR(C210)</f>
        <v>1988</v>
      </c>
      <c r="C210" s="2">
        <v>32169</v>
      </c>
      <c r="D210">
        <v>8892056</v>
      </c>
      <c r="E210">
        <v>950613</v>
      </c>
      <c r="F210">
        <v>0</v>
      </c>
      <c r="G210">
        <v>0</v>
      </c>
    </row>
    <row r="211" spans="1:7" x14ac:dyDescent="0.25">
      <c r="A211" t="s">
        <v>12</v>
      </c>
      <c r="B211">
        <f>YEAR(C211)</f>
        <v>1988</v>
      </c>
      <c r="C211" s="2">
        <v>32427</v>
      </c>
      <c r="D211">
        <v>9187558</v>
      </c>
      <c r="E211">
        <v>1141438</v>
      </c>
      <c r="F211">
        <v>0</v>
      </c>
      <c r="G211">
        <v>0</v>
      </c>
    </row>
    <row r="212" spans="1:7" x14ac:dyDescent="0.25">
      <c r="A212" t="s">
        <v>12</v>
      </c>
      <c r="B212">
        <f>YEAR(C212)</f>
        <v>1989</v>
      </c>
      <c r="C212" s="2">
        <v>32687</v>
      </c>
      <c r="D212">
        <v>11813897</v>
      </c>
      <c r="E212">
        <v>1910313</v>
      </c>
      <c r="F212">
        <v>1923193</v>
      </c>
      <c r="G212">
        <v>310981</v>
      </c>
    </row>
    <row r="213" spans="1:7" x14ac:dyDescent="0.25">
      <c r="A213" t="s">
        <v>12</v>
      </c>
      <c r="B213">
        <f>YEAR(C213)</f>
        <v>1989</v>
      </c>
      <c r="C213" s="2">
        <v>32799</v>
      </c>
      <c r="D213">
        <v>11183261</v>
      </c>
      <c r="E213">
        <v>1959673</v>
      </c>
      <c r="F213">
        <v>0</v>
      </c>
      <c r="G213">
        <v>0</v>
      </c>
    </row>
    <row r="214" spans="1:7" x14ac:dyDescent="0.25">
      <c r="A214" t="s">
        <v>12</v>
      </c>
      <c r="B214">
        <f>YEAR(C214)</f>
        <v>1989</v>
      </c>
      <c r="C214" s="2">
        <v>32800</v>
      </c>
      <c r="D214">
        <v>13224299</v>
      </c>
      <c r="E214">
        <v>2304833</v>
      </c>
      <c r="F214">
        <v>42305</v>
      </c>
      <c r="G214">
        <v>11020</v>
      </c>
    </row>
    <row r="215" spans="1:7" x14ac:dyDescent="0.25">
      <c r="A215" t="s">
        <v>12</v>
      </c>
      <c r="B215">
        <f>YEAR(C215)</f>
        <v>1990</v>
      </c>
      <c r="C215" s="2">
        <v>32946</v>
      </c>
      <c r="D215">
        <v>7487085</v>
      </c>
      <c r="E215">
        <v>1092031</v>
      </c>
      <c r="F215">
        <v>0</v>
      </c>
      <c r="G215">
        <v>0</v>
      </c>
    </row>
    <row r="216" spans="1:7" x14ac:dyDescent="0.25">
      <c r="A216" t="s">
        <v>12</v>
      </c>
      <c r="B216">
        <f>YEAR(C216)</f>
        <v>1990</v>
      </c>
      <c r="C216" s="2">
        <v>33035</v>
      </c>
      <c r="D216">
        <v>4226888</v>
      </c>
      <c r="E216">
        <v>965642</v>
      </c>
      <c r="F216">
        <v>1286444</v>
      </c>
      <c r="G216">
        <v>293891</v>
      </c>
    </row>
    <row r="217" spans="1:7" x14ac:dyDescent="0.25">
      <c r="A217" t="s">
        <v>12</v>
      </c>
      <c r="B217">
        <f>YEAR(C217)</f>
        <v>1990</v>
      </c>
      <c r="C217" s="2">
        <v>33036</v>
      </c>
      <c r="D217">
        <v>4876891</v>
      </c>
      <c r="E217">
        <v>1186063</v>
      </c>
      <c r="F217">
        <v>1484271</v>
      </c>
      <c r="G217">
        <v>360976</v>
      </c>
    </row>
    <row r="218" spans="1:7" x14ac:dyDescent="0.25">
      <c r="A218" t="s">
        <v>12</v>
      </c>
      <c r="B218">
        <f>YEAR(C218)</f>
        <v>1990</v>
      </c>
      <c r="C218" s="2">
        <v>33037</v>
      </c>
      <c r="D218">
        <v>5477969</v>
      </c>
      <c r="E218">
        <v>1287579</v>
      </c>
      <c r="F218">
        <v>1667208</v>
      </c>
      <c r="G218">
        <v>391872</v>
      </c>
    </row>
    <row r="219" spans="1:7" x14ac:dyDescent="0.25">
      <c r="A219" t="s">
        <v>12</v>
      </c>
      <c r="B219">
        <f>YEAR(C219)</f>
        <v>1990</v>
      </c>
      <c r="C219" s="2">
        <v>33161</v>
      </c>
      <c r="D219">
        <v>10173989</v>
      </c>
      <c r="E219">
        <v>2119602</v>
      </c>
      <c r="F219">
        <v>2594501</v>
      </c>
      <c r="G219">
        <v>659443</v>
      </c>
    </row>
    <row r="220" spans="1:7" x14ac:dyDescent="0.25">
      <c r="A220" t="s">
        <v>12</v>
      </c>
      <c r="B220">
        <f>YEAR(C220)</f>
        <v>1990</v>
      </c>
      <c r="C220" s="2">
        <v>33162</v>
      </c>
      <c r="D220">
        <v>9156313</v>
      </c>
      <c r="E220">
        <v>1485174</v>
      </c>
      <c r="F220">
        <v>2250977</v>
      </c>
      <c r="G220">
        <v>360135</v>
      </c>
    </row>
    <row r="221" spans="1:7" x14ac:dyDescent="0.25">
      <c r="A221" t="s">
        <v>12</v>
      </c>
      <c r="B221">
        <f>YEAR(C221)</f>
        <v>1990</v>
      </c>
      <c r="C221" s="2">
        <v>33163</v>
      </c>
      <c r="D221">
        <v>10967889</v>
      </c>
      <c r="E221">
        <v>1980273</v>
      </c>
      <c r="F221">
        <v>2706287</v>
      </c>
      <c r="G221">
        <v>607388</v>
      </c>
    </row>
    <row r="222" spans="1:7" x14ac:dyDescent="0.25">
      <c r="A222" t="s">
        <v>12</v>
      </c>
      <c r="B222">
        <f>YEAR(C222)</f>
        <v>1990</v>
      </c>
      <c r="C222" s="2">
        <v>33164</v>
      </c>
      <c r="D222">
        <v>9142123</v>
      </c>
      <c r="E222">
        <v>1627897</v>
      </c>
      <c r="F222">
        <v>2244214</v>
      </c>
      <c r="G222">
        <v>445150</v>
      </c>
    </row>
    <row r="223" spans="1:7" x14ac:dyDescent="0.25">
      <c r="A223" t="s">
        <v>12</v>
      </c>
      <c r="B223">
        <f>YEAR(C223)</f>
        <v>1991</v>
      </c>
      <c r="C223" s="2">
        <v>33275</v>
      </c>
      <c r="D223">
        <v>8541187</v>
      </c>
      <c r="E223">
        <v>1149338</v>
      </c>
      <c r="F223">
        <v>0</v>
      </c>
      <c r="G223">
        <v>0</v>
      </c>
    </row>
    <row r="224" spans="1:7" x14ac:dyDescent="0.25">
      <c r="A224" t="s">
        <v>12</v>
      </c>
      <c r="B224">
        <f>YEAR(C224)</f>
        <v>1991</v>
      </c>
      <c r="C224" s="2">
        <v>33278</v>
      </c>
      <c r="D224">
        <v>8659533</v>
      </c>
      <c r="E224">
        <v>2139007</v>
      </c>
      <c r="F224">
        <v>0</v>
      </c>
      <c r="G224">
        <v>0</v>
      </c>
    </row>
    <row r="225" spans="1:7" x14ac:dyDescent="0.25">
      <c r="A225" t="s">
        <v>12</v>
      </c>
      <c r="B225">
        <f>YEAR(C225)</f>
        <v>1991</v>
      </c>
      <c r="C225" s="2">
        <v>33438</v>
      </c>
      <c r="D225">
        <v>5960245</v>
      </c>
      <c r="E225">
        <v>1254240</v>
      </c>
      <c r="F225">
        <v>0</v>
      </c>
      <c r="G225">
        <v>0</v>
      </c>
    </row>
    <row r="226" spans="1:7" x14ac:dyDescent="0.25">
      <c r="A226" t="s">
        <v>12</v>
      </c>
      <c r="B226">
        <f>YEAR(C226)</f>
        <v>1991</v>
      </c>
      <c r="C226" s="2">
        <v>33527</v>
      </c>
      <c r="D226">
        <v>5883006</v>
      </c>
      <c r="E226">
        <v>1124826</v>
      </c>
      <c r="F226">
        <v>0</v>
      </c>
      <c r="G226">
        <v>0</v>
      </c>
    </row>
    <row r="227" spans="1:7" x14ac:dyDescent="0.25">
      <c r="A227" t="s">
        <v>12</v>
      </c>
      <c r="B227">
        <f>YEAR(C227)</f>
        <v>1992</v>
      </c>
      <c r="C227" s="2">
        <v>33658</v>
      </c>
      <c r="D227">
        <v>4776046</v>
      </c>
      <c r="E227">
        <v>731461</v>
      </c>
      <c r="F227">
        <v>162138</v>
      </c>
      <c r="G227">
        <v>252918</v>
      </c>
    </row>
    <row r="228" spans="1:7" x14ac:dyDescent="0.25">
      <c r="A228" t="s">
        <v>12</v>
      </c>
      <c r="B228">
        <f>YEAR(C228)</f>
        <v>1992</v>
      </c>
      <c r="C228" s="2">
        <v>33798</v>
      </c>
      <c r="D228">
        <v>6032231</v>
      </c>
      <c r="E228">
        <v>1248407</v>
      </c>
      <c r="F228">
        <v>0</v>
      </c>
      <c r="G228">
        <v>0</v>
      </c>
    </row>
    <row r="229" spans="1:7" x14ac:dyDescent="0.25">
      <c r="A229" t="s">
        <v>12</v>
      </c>
      <c r="B229">
        <f>YEAR(C229)</f>
        <v>1992</v>
      </c>
      <c r="C229" s="2">
        <v>33799</v>
      </c>
    </row>
    <row r="230" spans="1:7" x14ac:dyDescent="0.25">
      <c r="A230" t="s">
        <v>12</v>
      </c>
      <c r="B230">
        <f>YEAR(C230)</f>
        <v>1992</v>
      </c>
      <c r="C230" s="2">
        <v>33903</v>
      </c>
      <c r="D230">
        <v>3372678</v>
      </c>
      <c r="E230">
        <v>692662</v>
      </c>
      <c r="F230">
        <v>0</v>
      </c>
      <c r="G230">
        <v>0</v>
      </c>
    </row>
    <row r="231" spans="1:7" x14ac:dyDescent="0.25">
      <c r="A231" t="s">
        <v>12</v>
      </c>
      <c r="B231">
        <f>YEAR(C231)</f>
        <v>1992</v>
      </c>
      <c r="C231" s="2">
        <v>33903</v>
      </c>
    </row>
    <row r="232" spans="1:7" x14ac:dyDescent="0.25">
      <c r="A232" t="s">
        <v>12</v>
      </c>
      <c r="B232">
        <f>YEAR(C232)</f>
        <v>1993</v>
      </c>
      <c r="C232" s="2">
        <v>34010</v>
      </c>
      <c r="D232">
        <v>4560412</v>
      </c>
      <c r="E232">
        <v>604464</v>
      </c>
      <c r="F232">
        <v>0</v>
      </c>
      <c r="G232">
        <v>0</v>
      </c>
    </row>
    <row r="233" spans="1:7" x14ac:dyDescent="0.25">
      <c r="A233" t="s">
        <v>12</v>
      </c>
      <c r="B233">
        <f>YEAR(C233)</f>
        <v>1993</v>
      </c>
      <c r="C233" s="2">
        <v>34177</v>
      </c>
      <c r="D233">
        <v>10198355</v>
      </c>
      <c r="E233">
        <v>3860607</v>
      </c>
      <c r="F233">
        <v>0</v>
      </c>
      <c r="G233">
        <v>0</v>
      </c>
    </row>
    <row r="234" spans="1:7" x14ac:dyDescent="0.25">
      <c r="A234" t="s">
        <v>12</v>
      </c>
      <c r="B234">
        <f>YEAR(C234)</f>
        <v>1993</v>
      </c>
      <c r="C234" s="2">
        <v>34254</v>
      </c>
      <c r="D234">
        <v>5992046</v>
      </c>
      <c r="E234">
        <v>806992</v>
      </c>
      <c r="F234">
        <v>57164</v>
      </c>
      <c r="G234">
        <v>58691</v>
      </c>
    </row>
    <row r="235" spans="1:7" x14ac:dyDescent="0.25">
      <c r="A235" t="s">
        <v>12</v>
      </c>
      <c r="B235">
        <f>YEAR(C235)</f>
        <v>1994</v>
      </c>
      <c r="C235" s="2">
        <v>34365</v>
      </c>
      <c r="D235">
        <v>5895395</v>
      </c>
      <c r="E235">
        <v>780598</v>
      </c>
      <c r="F235">
        <v>0</v>
      </c>
      <c r="G235">
        <v>0</v>
      </c>
    </row>
    <row r="236" spans="1:7" x14ac:dyDescent="0.25">
      <c r="A236" t="s">
        <v>12</v>
      </c>
      <c r="B236">
        <f>YEAR(C236)</f>
        <v>1994</v>
      </c>
      <c r="C236" s="2">
        <v>34626</v>
      </c>
      <c r="D236">
        <v>6769766</v>
      </c>
      <c r="E236">
        <v>732204</v>
      </c>
      <c r="F236">
        <v>109137</v>
      </c>
      <c r="G236">
        <v>23773</v>
      </c>
    </row>
    <row r="237" spans="1:7" x14ac:dyDescent="0.25">
      <c r="A237" t="s">
        <v>12</v>
      </c>
      <c r="B237">
        <f>YEAR(C237)</f>
        <v>1995</v>
      </c>
      <c r="C237" s="2">
        <v>34893</v>
      </c>
      <c r="D237">
        <v>15664682</v>
      </c>
      <c r="E237">
        <v>2908795</v>
      </c>
      <c r="F237">
        <v>0</v>
      </c>
      <c r="G237">
        <v>0</v>
      </c>
    </row>
    <row r="238" spans="1:7" x14ac:dyDescent="0.25">
      <c r="A238" t="s">
        <v>12</v>
      </c>
      <c r="B238">
        <f>YEAR(C238)</f>
        <v>1995</v>
      </c>
      <c r="C238" s="2">
        <v>34894</v>
      </c>
      <c r="D238">
        <v>10913020</v>
      </c>
      <c r="E238">
        <v>1990404</v>
      </c>
      <c r="F238">
        <v>0</v>
      </c>
      <c r="G238">
        <v>0</v>
      </c>
    </row>
    <row r="239" spans="1:7" x14ac:dyDescent="0.25">
      <c r="A239" t="s">
        <v>12</v>
      </c>
      <c r="B239">
        <f>YEAR(C239)</f>
        <v>1995</v>
      </c>
      <c r="C239" s="2">
        <v>35023</v>
      </c>
      <c r="D239">
        <v>10634355</v>
      </c>
      <c r="E239">
        <v>1445908</v>
      </c>
      <c r="F239">
        <v>3462461</v>
      </c>
      <c r="G239">
        <v>545953</v>
      </c>
    </row>
    <row r="240" spans="1:7" x14ac:dyDescent="0.25">
      <c r="A240" t="s">
        <v>12</v>
      </c>
      <c r="B240">
        <f>YEAR(C240)</f>
        <v>1995</v>
      </c>
      <c r="C240" s="2">
        <v>35024</v>
      </c>
      <c r="D240">
        <v>11699308</v>
      </c>
      <c r="E240">
        <v>1924264</v>
      </c>
      <c r="F240">
        <v>2394737</v>
      </c>
      <c r="G240">
        <v>962122</v>
      </c>
    </row>
    <row r="241" spans="1:7" x14ac:dyDescent="0.25">
      <c r="A241" t="s">
        <v>12</v>
      </c>
      <c r="B241">
        <f>YEAR(C241)</f>
        <v>1996</v>
      </c>
      <c r="C241" s="2">
        <v>35094</v>
      </c>
      <c r="D241">
        <v>9780873</v>
      </c>
      <c r="E241">
        <v>10122076</v>
      </c>
      <c r="F241">
        <v>390379</v>
      </c>
      <c r="G241">
        <v>158443</v>
      </c>
    </row>
    <row r="242" spans="1:7" x14ac:dyDescent="0.25">
      <c r="A242" t="s">
        <v>12</v>
      </c>
      <c r="B242">
        <f>YEAR(C242)</f>
        <v>1996</v>
      </c>
      <c r="C242" s="2">
        <v>35268</v>
      </c>
      <c r="D242">
        <v>7258271</v>
      </c>
      <c r="E242">
        <v>1351084</v>
      </c>
      <c r="F242">
        <v>163067</v>
      </c>
      <c r="G242">
        <v>88455</v>
      </c>
    </row>
    <row r="243" spans="1:7" x14ac:dyDescent="0.25">
      <c r="A243" t="s">
        <v>12</v>
      </c>
      <c r="B243">
        <f>YEAR(C243)</f>
        <v>1996</v>
      </c>
      <c r="C243" s="2">
        <v>35388</v>
      </c>
      <c r="D243">
        <v>4471744</v>
      </c>
      <c r="E243">
        <v>756874</v>
      </c>
      <c r="F243">
        <v>1083062</v>
      </c>
      <c r="G243">
        <v>253372</v>
      </c>
    </row>
    <row r="244" spans="1:7" x14ac:dyDescent="0.25">
      <c r="A244" t="s">
        <v>12</v>
      </c>
      <c r="B244">
        <v>1997</v>
      </c>
      <c r="C244" s="2"/>
    </row>
    <row r="245" spans="1:7" x14ac:dyDescent="0.25">
      <c r="A245" t="s">
        <v>12</v>
      </c>
      <c r="B245">
        <v>1998</v>
      </c>
      <c r="C245" s="2"/>
    </row>
    <row r="246" spans="1:7" x14ac:dyDescent="0.25">
      <c r="A246" t="s">
        <v>12</v>
      </c>
      <c r="B246">
        <v>1999</v>
      </c>
      <c r="C246" s="2"/>
    </row>
    <row r="247" spans="1:7" x14ac:dyDescent="0.25">
      <c r="A247" t="s">
        <v>12</v>
      </c>
      <c r="B247">
        <v>2000</v>
      </c>
      <c r="C247" s="2"/>
    </row>
    <row r="248" spans="1:7" x14ac:dyDescent="0.25">
      <c r="A248" t="s">
        <v>12</v>
      </c>
      <c r="B248">
        <v>2001</v>
      </c>
      <c r="C248" s="2"/>
    </row>
    <row r="249" spans="1:7" x14ac:dyDescent="0.25">
      <c r="A249" t="s">
        <v>12</v>
      </c>
      <c r="B249">
        <v>2002</v>
      </c>
      <c r="C249" s="2"/>
    </row>
    <row r="250" spans="1:7" x14ac:dyDescent="0.25">
      <c r="A250" t="s">
        <v>12</v>
      </c>
      <c r="B250">
        <v>2003</v>
      </c>
      <c r="C250" s="2"/>
    </row>
    <row r="251" spans="1:7" x14ac:dyDescent="0.25">
      <c r="A251" t="s">
        <v>12</v>
      </c>
      <c r="B251">
        <v>2004</v>
      </c>
      <c r="C251" s="2"/>
    </row>
    <row r="252" spans="1:7" x14ac:dyDescent="0.25">
      <c r="A252" t="s">
        <v>12</v>
      </c>
      <c r="B252">
        <v>2005</v>
      </c>
      <c r="C252" s="2"/>
    </row>
    <row r="253" spans="1:7" x14ac:dyDescent="0.25">
      <c r="A253" t="s">
        <v>12</v>
      </c>
      <c r="B253">
        <v>2006</v>
      </c>
      <c r="C253" s="2">
        <v>38721</v>
      </c>
      <c r="D253">
        <v>3525291</v>
      </c>
      <c r="E253">
        <v>719392</v>
      </c>
      <c r="F253">
        <v>0</v>
      </c>
      <c r="G253">
        <v>0</v>
      </c>
    </row>
    <row r="254" spans="1:7" x14ac:dyDescent="0.25">
      <c r="A254" t="s">
        <v>12</v>
      </c>
      <c r="B254">
        <v>2007</v>
      </c>
      <c r="C254" s="2"/>
    </row>
    <row r="255" spans="1:7" x14ac:dyDescent="0.25">
      <c r="A255" t="s">
        <v>12</v>
      </c>
      <c r="B255">
        <v>2008</v>
      </c>
      <c r="C255" s="2">
        <v>39651</v>
      </c>
      <c r="D255">
        <v>5541000</v>
      </c>
      <c r="E255">
        <f>0.28*D255</f>
        <v>1551480.0000000002</v>
      </c>
      <c r="F255">
        <v>0</v>
      </c>
    </row>
    <row r="256" spans="1:7" x14ac:dyDescent="0.25">
      <c r="A256" t="s">
        <v>12</v>
      </c>
      <c r="B256">
        <v>2008</v>
      </c>
      <c r="C256" s="2">
        <v>39769</v>
      </c>
      <c r="D256">
        <v>6017000</v>
      </c>
      <c r="E256">
        <f>0.16*D256</f>
        <v>962720</v>
      </c>
      <c r="F256">
        <v>0</v>
      </c>
    </row>
    <row r="257" spans="1:7" x14ac:dyDescent="0.25">
      <c r="A257" t="s">
        <v>12</v>
      </c>
      <c r="B257">
        <f>YEAR(C257)</f>
        <v>2008</v>
      </c>
      <c r="C257" s="2">
        <v>39783</v>
      </c>
      <c r="D257">
        <v>6017335</v>
      </c>
      <c r="E257">
        <v>935967</v>
      </c>
      <c r="F257">
        <v>0</v>
      </c>
      <c r="G257">
        <v>0</v>
      </c>
    </row>
    <row r="258" spans="1:7" x14ac:dyDescent="0.25">
      <c r="A258" t="s">
        <v>12</v>
      </c>
      <c r="B258">
        <v>2009</v>
      </c>
      <c r="C258" s="2">
        <v>39973</v>
      </c>
      <c r="D258">
        <v>5540818</v>
      </c>
      <c r="E258">
        <f>0.28*D258</f>
        <v>1551429.04</v>
      </c>
    </row>
    <row r="259" spans="1:7" x14ac:dyDescent="0.25">
      <c r="A259" t="s">
        <v>12</v>
      </c>
      <c r="B259">
        <f t="shared" ref="B259:B273" si="3">YEAR(C259)</f>
        <v>2009</v>
      </c>
      <c r="C259" s="2">
        <v>40049</v>
      </c>
      <c r="D259">
        <v>7596484</v>
      </c>
      <c r="E259">
        <f>0.2*D259</f>
        <v>1519296.8</v>
      </c>
    </row>
    <row r="260" spans="1:7" x14ac:dyDescent="0.25">
      <c r="A260" t="s">
        <v>12</v>
      </c>
      <c r="B260">
        <f t="shared" si="3"/>
        <v>2009</v>
      </c>
      <c r="C260" s="2">
        <v>40147</v>
      </c>
      <c r="D260">
        <v>2450742</v>
      </c>
      <c r="E260">
        <f>0.19*D260</f>
        <v>465640.98</v>
      </c>
      <c r="F260">
        <v>0</v>
      </c>
      <c r="G260">
        <v>0</v>
      </c>
    </row>
    <row r="261" spans="1:7" x14ac:dyDescent="0.25">
      <c r="A261" t="s">
        <v>12</v>
      </c>
      <c r="B261">
        <v>2010</v>
      </c>
      <c r="C261" s="2">
        <v>40191</v>
      </c>
      <c r="D261">
        <v>4979378</v>
      </c>
      <c r="E261">
        <f>0.12*D261</f>
        <v>597525.36</v>
      </c>
      <c r="F261">
        <v>0</v>
      </c>
      <c r="G261">
        <v>0</v>
      </c>
    </row>
    <row r="262" spans="1:7" x14ac:dyDescent="0.25">
      <c r="A262" t="s">
        <v>12</v>
      </c>
      <c r="B262">
        <f t="shared" si="3"/>
        <v>2010</v>
      </c>
      <c r="C262" s="2">
        <v>40406</v>
      </c>
      <c r="D262">
        <v>16661391</v>
      </c>
      <c r="E262">
        <v>5621822</v>
      </c>
      <c r="F262">
        <v>0</v>
      </c>
      <c r="G262">
        <v>0</v>
      </c>
    </row>
    <row r="263" spans="1:7" x14ac:dyDescent="0.25">
      <c r="A263" t="s">
        <v>12</v>
      </c>
      <c r="B263">
        <f t="shared" si="3"/>
        <v>2010</v>
      </c>
      <c r="C263" s="2">
        <v>40414</v>
      </c>
      <c r="D263">
        <v>8166458</v>
      </c>
      <c r="E263">
        <v>2639773</v>
      </c>
      <c r="F263">
        <v>0</v>
      </c>
      <c r="G263">
        <v>0</v>
      </c>
    </row>
    <row r="264" spans="1:7" x14ac:dyDescent="0.25">
      <c r="A264" t="s">
        <v>12</v>
      </c>
      <c r="B264">
        <v>2011</v>
      </c>
      <c r="C264" s="2">
        <v>40771</v>
      </c>
      <c r="D264">
        <v>16661391</v>
      </c>
      <c r="E264">
        <f>0.34*D264</f>
        <v>5664872.9400000004</v>
      </c>
    </row>
    <row r="265" spans="1:7" x14ac:dyDescent="0.25">
      <c r="A265" t="s">
        <v>12</v>
      </c>
      <c r="B265">
        <v>2011</v>
      </c>
      <c r="C265" s="2">
        <v>40868</v>
      </c>
      <c r="D265">
        <v>13444391</v>
      </c>
      <c r="E265">
        <f>0.09*D265</f>
        <v>1209995.19</v>
      </c>
    </row>
    <row r="266" spans="1:7" x14ac:dyDescent="0.25">
      <c r="A266" t="s">
        <v>12</v>
      </c>
      <c r="B266">
        <f t="shared" si="3"/>
        <v>2012</v>
      </c>
      <c r="C266" s="2">
        <v>41226</v>
      </c>
      <c r="D266">
        <v>14526189</v>
      </c>
      <c r="E266">
        <v>2099030</v>
      </c>
      <c r="F266">
        <v>14526189</v>
      </c>
      <c r="G266">
        <v>2099030</v>
      </c>
    </row>
    <row r="267" spans="1:7" x14ac:dyDescent="0.25">
      <c r="A267" t="s">
        <v>12</v>
      </c>
      <c r="B267">
        <f t="shared" si="3"/>
        <v>2012</v>
      </c>
      <c r="C267" s="2">
        <v>41073</v>
      </c>
      <c r="D267">
        <v>15262441</v>
      </c>
      <c r="E267">
        <v>5573233</v>
      </c>
      <c r="F267">
        <v>0</v>
      </c>
      <c r="G267">
        <v>0</v>
      </c>
    </row>
    <row r="268" spans="1:7" x14ac:dyDescent="0.25">
      <c r="A268" t="s">
        <v>12</v>
      </c>
      <c r="B268">
        <f t="shared" si="3"/>
        <v>2012</v>
      </c>
      <c r="C268" s="2">
        <v>41136</v>
      </c>
      <c r="D268">
        <v>21862120</v>
      </c>
      <c r="E268">
        <v>7651741.9999999991</v>
      </c>
      <c r="F268">
        <v>0</v>
      </c>
      <c r="G268">
        <v>0</v>
      </c>
    </row>
    <row r="269" spans="1:7" x14ac:dyDescent="0.25">
      <c r="A269" t="s">
        <v>12</v>
      </c>
      <c r="B269">
        <f t="shared" si="3"/>
        <v>2013</v>
      </c>
      <c r="C269" s="2">
        <v>41513</v>
      </c>
      <c r="D269">
        <v>11210000</v>
      </c>
      <c r="E269">
        <f>0.21*D269</f>
        <v>2354100</v>
      </c>
      <c r="F269">
        <v>0</v>
      </c>
      <c r="G269">
        <v>0</v>
      </c>
    </row>
    <row r="270" spans="1:7" x14ac:dyDescent="0.25">
      <c r="A270" t="s">
        <v>12</v>
      </c>
      <c r="B270">
        <f t="shared" si="3"/>
        <v>2013</v>
      </c>
      <c r="C270" s="2">
        <v>41591</v>
      </c>
      <c r="D270">
        <v>3687000</v>
      </c>
      <c r="E270">
        <f>0.31*D270</f>
        <v>1142970</v>
      </c>
      <c r="F270">
        <v>0</v>
      </c>
      <c r="G270">
        <v>0</v>
      </c>
    </row>
    <row r="271" spans="1:7" x14ac:dyDescent="0.25">
      <c r="A271" t="s">
        <v>12</v>
      </c>
      <c r="B271">
        <f t="shared" si="3"/>
        <v>2014</v>
      </c>
      <c r="C271" s="4">
        <v>41932</v>
      </c>
      <c r="D271">
        <v>13157290</v>
      </c>
      <c r="E271">
        <f>0.28*D271</f>
        <v>3684041.2</v>
      </c>
    </row>
    <row r="272" spans="1:7" x14ac:dyDescent="0.25">
      <c r="A272" t="s">
        <v>12</v>
      </c>
      <c r="B272">
        <f t="shared" si="3"/>
        <v>2015</v>
      </c>
      <c r="C272" s="4">
        <v>42042</v>
      </c>
      <c r="D272">
        <v>1210757</v>
      </c>
      <c r="E272">
        <f>D272*0.23</f>
        <v>278474.11</v>
      </c>
    </row>
    <row r="273" spans="1:5" x14ac:dyDescent="0.25">
      <c r="A273" t="s">
        <v>12</v>
      </c>
      <c r="B273">
        <f t="shared" si="3"/>
        <v>2015</v>
      </c>
      <c r="C273" s="4">
        <v>42317</v>
      </c>
      <c r="D273">
        <v>4151619</v>
      </c>
      <c r="E273">
        <f>0.3*D273</f>
        <v>1245485.7</v>
      </c>
    </row>
  </sheetData>
  <autoFilter ref="A1:G90" xr:uid="{47CDFEE8-69FE-4C98-AD8C-E5081C486B0D}">
    <sortState xmlns:xlrd2="http://schemas.microsoft.com/office/spreadsheetml/2017/richdata2" ref="A2:G230">
      <sortCondition ref="A1:A90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A0F3-68C3-4F60-B516-F4CB80D1245F}">
  <dimension ref="A1:H49"/>
  <sheetViews>
    <sheetView workbookViewId="0">
      <selection activeCell="K37" sqref="K3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1976</v>
      </c>
    </row>
    <row r="3" spans="1:8" x14ac:dyDescent="0.25">
      <c r="A3">
        <v>1977</v>
      </c>
    </row>
    <row r="4" spans="1:8" x14ac:dyDescent="0.25">
      <c r="A4">
        <v>1978</v>
      </c>
      <c r="B4">
        <v>6.6629118572927606</v>
      </c>
      <c r="C4">
        <v>2.2473714585519415</v>
      </c>
      <c r="D4">
        <v>8.9102833158447012</v>
      </c>
      <c r="H4">
        <v>1.5980000000000001</v>
      </c>
    </row>
    <row r="5" spans="1:8" x14ac:dyDescent="0.25">
      <c r="A5">
        <v>1979</v>
      </c>
      <c r="B5">
        <v>14.863649070631972</v>
      </c>
      <c r="C5">
        <v>0.82835092936802968</v>
      </c>
      <c r="D5">
        <v>15.7</v>
      </c>
      <c r="H5">
        <v>0.76800000000000002</v>
      </c>
    </row>
    <row r="6" spans="1:8" x14ac:dyDescent="0.25">
      <c r="A6">
        <v>1980</v>
      </c>
      <c r="B6">
        <v>7.450746268656717</v>
      </c>
      <c r="C6">
        <v>0</v>
      </c>
      <c r="D6">
        <v>7.4</v>
      </c>
      <c r="E6">
        <v>4.4810949227373067</v>
      </c>
      <c r="F6">
        <v>0</v>
      </c>
      <c r="G6">
        <v>4.6239999999999997</v>
      </c>
    </row>
    <row r="7" spans="1:8" x14ac:dyDescent="0.25">
      <c r="A7">
        <v>1981</v>
      </c>
      <c r="B7">
        <v>9.314551976573938</v>
      </c>
      <c r="C7">
        <v>0.31221961932650072</v>
      </c>
      <c r="D7">
        <v>9.6</v>
      </c>
      <c r="E7">
        <v>5.4759618952118325</v>
      </c>
      <c r="F7">
        <v>0.13964201554274253</v>
      </c>
      <c r="G7">
        <v>5.6840000000000002</v>
      </c>
      <c r="H7">
        <v>2.8769999999999998</v>
      </c>
    </row>
    <row r="8" spans="1:8" x14ac:dyDescent="0.25">
      <c r="A8">
        <v>1982</v>
      </c>
      <c r="B8">
        <v>6.7859050966608079</v>
      </c>
      <c r="C8">
        <v>2.7500773286467486</v>
      </c>
      <c r="D8">
        <v>9.5</v>
      </c>
      <c r="E8">
        <v>7.9311382316313823</v>
      </c>
      <c r="F8">
        <v>0.33219427148194275</v>
      </c>
      <c r="G8">
        <v>8.3360000000000003</v>
      </c>
      <c r="H8">
        <v>2.145</v>
      </c>
    </row>
    <row r="9" spans="1:8" x14ac:dyDescent="0.25">
      <c r="A9">
        <v>1983</v>
      </c>
      <c r="B9">
        <v>12.447985052316891</v>
      </c>
      <c r="C9">
        <v>0.80981315396113596</v>
      </c>
      <c r="D9">
        <v>13.2</v>
      </c>
      <c r="E9">
        <v>8.137838235294117</v>
      </c>
      <c r="F9">
        <v>0.14458088235294117</v>
      </c>
      <c r="G9">
        <v>8.4269999999999996</v>
      </c>
      <c r="H9">
        <v>3.7850000000000001</v>
      </c>
    </row>
    <row r="10" spans="1:8" x14ac:dyDescent="0.25">
      <c r="A10">
        <v>1984</v>
      </c>
      <c r="B10">
        <v>7.6552499999999997</v>
      </c>
      <c r="C10">
        <v>1.458142857142857</v>
      </c>
      <c r="D10">
        <v>9.1</v>
      </c>
      <c r="E10">
        <v>9.3674788732394365</v>
      </c>
      <c r="F10">
        <v>0.27152112676056339</v>
      </c>
      <c r="G10">
        <v>9.6389999999999993</v>
      </c>
      <c r="H10">
        <v>4.298</v>
      </c>
    </row>
    <row r="11" spans="1:8" x14ac:dyDescent="0.25">
      <c r="A11">
        <v>1985</v>
      </c>
      <c r="B11">
        <v>9.6350559701492529</v>
      </c>
      <c r="C11">
        <v>0.82981343283582099</v>
      </c>
      <c r="D11">
        <v>10.4</v>
      </c>
      <c r="E11">
        <v>19.256389937106917</v>
      </c>
      <c r="F11">
        <v>0</v>
      </c>
      <c r="G11">
        <v>19.564</v>
      </c>
      <c r="H11">
        <v>3.512</v>
      </c>
    </row>
    <row r="12" spans="1:8" x14ac:dyDescent="0.25">
      <c r="A12">
        <v>1986</v>
      </c>
      <c r="B12">
        <v>7.1108145985401459</v>
      </c>
      <c r="C12">
        <v>2.4499445255474455</v>
      </c>
      <c r="D12">
        <v>9.5</v>
      </c>
      <c r="E12">
        <v>5.7900393700787394</v>
      </c>
      <c r="F12">
        <v>0.13720472440944884</v>
      </c>
      <c r="G12">
        <v>6.97</v>
      </c>
      <c r="H12">
        <v>4.2549999999999999</v>
      </c>
    </row>
    <row r="13" spans="1:8" x14ac:dyDescent="0.25">
      <c r="A13">
        <v>1987</v>
      </c>
      <c r="B13">
        <v>4.9099738391105303</v>
      </c>
      <c r="C13">
        <v>0.35493786788750814</v>
      </c>
      <c r="D13">
        <v>5.2</v>
      </c>
      <c r="E13">
        <v>4.5187527075812275</v>
      </c>
      <c r="F13">
        <v>0.51824729241877254</v>
      </c>
      <c r="G13">
        <v>5.04</v>
      </c>
      <c r="H13">
        <v>0.96</v>
      </c>
    </row>
    <row r="14" spans="1:8" x14ac:dyDescent="0.25">
      <c r="A14">
        <v>1988</v>
      </c>
      <c r="B14">
        <v>3.4110130718954248</v>
      </c>
      <c r="C14">
        <v>0.42582788671023969</v>
      </c>
      <c r="D14">
        <v>3.8</v>
      </c>
      <c r="E14">
        <v>8.6860662701784186</v>
      </c>
      <c r="F14">
        <v>0</v>
      </c>
      <c r="G14">
        <v>8.89</v>
      </c>
      <c r="H14">
        <v>2.5000000000000001E-2</v>
      </c>
    </row>
    <row r="15" spans="1:8" x14ac:dyDescent="0.25">
      <c r="A15">
        <v>1989</v>
      </c>
      <c r="B15">
        <v>6.0738683989941329</v>
      </c>
      <c r="C15">
        <v>0.26278290025146683</v>
      </c>
      <c r="D15">
        <v>6.4</v>
      </c>
      <c r="E15">
        <v>8.8410796847635726</v>
      </c>
      <c r="F15">
        <v>0.21720577933450086</v>
      </c>
      <c r="G15">
        <v>9.19</v>
      </c>
      <c r="H15">
        <v>2.0670000000000002</v>
      </c>
    </row>
    <row r="16" spans="1:8" x14ac:dyDescent="0.25">
      <c r="A16">
        <v>1990</v>
      </c>
      <c r="B16">
        <v>6.7524708058315808</v>
      </c>
      <c r="C16">
        <v>0.50750634655835203</v>
      </c>
      <c r="D16">
        <v>7.2</v>
      </c>
      <c r="E16">
        <v>10.099465803108808</v>
      </c>
      <c r="F16">
        <v>0.48672124352331603</v>
      </c>
      <c r="G16">
        <v>11.18</v>
      </c>
      <c r="H16">
        <v>2.5710000000000002</v>
      </c>
    </row>
    <row r="17" spans="1:8" x14ac:dyDescent="0.25">
      <c r="A17">
        <v>1991</v>
      </c>
      <c r="B17">
        <v>8.6794303679552876</v>
      </c>
      <c r="C17">
        <v>2.0349641360037261</v>
      </c>
      <c r="D17">
        <v>10.7</v>
      </c>
      <c r="E17">
        <v>7.616377981651377</v>
      </c>
      <c r="F17">
        <v>0.80708532110091757</v>
      </c>
      <c r="G17">
        <v>8.5399999999999991</v>
      </c>
      <c r="H17">
        <v>1.68</v>
      </c>
    </row>
    <row r="18" spans="1:8" x14ac:dyDescent="0.25">
      <c r="A18">
        <v>1992</v>
      </c>
      <c r="B18">
        <v>4.5796342603412006</v>
      </c>
      <c r="C18">
        <v>0.21016826361299371</v>
      </c>
      <c r="D18">
        <v>4.8</v>
      </c>
      <c r="E18">
        <v>5.4223624161073829</v>
      </c>
      <c r="F18">
        <v>0.27638255033557046</v>
      </c>
      <c r="G18">
        <v>5.88</v>
      </c>
      <c r="H18">
        <v>0.85899999999999999</v>
      </c>
    </row>
    <row r="19" spans="1:8" x14ac:dyDescent="0.25">
      <c r="A19">
        <v>1993</v>
      </c>
      <c r="B19">
        <v>7.1242356251352721</v>
      </c>
      <c r="C19">
        <v>4.9324002597215214E-2</v>
      </c>
      <c r="D19">
        <v>7.15</v>
      </c>
      <c r="E19">
        <v>3.1971397288842542</v>
      </c>
      <c r="F19">
        <v>4.9240875912408756E-2</v>
      </c>
      <c r="G19">
        <v>3.37</v>
      </c>
      <c r="H19">
        <v>0.94699999999999995</v>
      </c>
    </row>
    <row r="20" spans="1:8" x14ac:dyDescent="0.25">
      <c r="A20">
        <v>1994</v>
      </c>
      <c r="B20">
        <v>3.1295410065237652</v>
      </c>
      <c r="C20">
        <v>0.76637604846225527</v>
      </c>
      <c r="D20">
        <v>3.9</v>
      </c>
      <c r="E20">
        <v>9.6851411992263046</v>
      </c>
      <c r="F20">
        <v>0.35505609284332684</v>
      </c>
      <c r="G20">
        <v>5.99</v>
      </c>
      <c r="H20">
        <v>0.89900000000000002</v>
      </c>
    </row>
    <row r="21" spans="1:8" x14ac:dyDescent="0.25">
      <c r="A21">
        <v>1995</v>
      </c>
      <c r="B21">
        <v>2.8669911962713623</v>
      </c>
      <c r="C21">
        <v>0.53244122216468148</v>
      </c>
      <c r="D21">
        <v>3.4</v>
      </c>
      <c r="E21">
        <v>5.5671964782205743</v>
      </c>
      <c r="F21">
        <v>8.741427247451343E-2</v>
      </c>
      <c r="G21">
        <v>5.9</v>
      </c>
      <c r="H21">
        <v>5.4619999999999997</v>
      </c>
    </row>
    <row r="22" spans="1:8" x14ac:dyDescent="0.25">
      <c r="A22">
        <v>1996</v>
      </c>
      <c r="B22">
        <v>6.7102379893238435</v>
      </c>
      <c r="C22">
        <v>2.6885538256227761</v>
      </c>
      <c r="D22">
        <v>9.4</v>
      </c>
      <c r="E22">
        <v>9.3292382697947218</v>
      </c>
      <c r="F22">
        <v>0.31551612903225806</v>
      </c>
      <c r="G22">
        <v>9.7799999999999994</v>
      </c>
      <c r="H22">
        <v>0.33</v>
      </c>
    </row>
    <row r="23" spans="1:8" x14ac:dyDescent="0.25">
      <c r="A23">
        <v>1997</v>
      </c>
      <c r="B23">
        <v>3.7697877187190492</v>
      </c>
      <c r="C23">
        <v>0.61440079234070655</v>
      </c>
      <c r="D23">
        <v>4.4000000000000004</v>
      </c>
      <c r="E23">
        <v>4.6516773823191739</v>
      </c>
      <c r="F23">
        <v>0.1038564867967853</v>
      </c>
      <c r="G23">
        <v>4.76</v>
      </c>
      <c r="H23">
        <v>2.5999999999999999E-2</v>
      </c>
    </row>
    <row r="24" spans="1:8" x14ac:dyDescent="0.25">
      <c r="A24">
        <v>1998</v>
      </c>
      <c r="B24">
        <v>16.709510128913447</v>
      </c>
      <c r="C24">
        <v>8.7484346224677711E-2</v>
      </c>
      <c r="D24">
        <v>16.79</v>
      </c>
      <c r="E24">
        <v>17.213677946324385</v>
      </c>
      <c r="F24">
        <v>2.1147024504084011E-2</v>
      </c>
      <c r="G24">
        <v>18.12</v>
      </c>
      <c r="H24">
        <v>1.9650000000000001</v>
      </c>
    </row>
    <row r="25" spans="1:8" x14ac:dyDescent="0.25">
      <c r="A25">
        <v>1999</v>
      </c>
      <c r="B25">
        <v>10.292340594059405</v>
      </c>
      <c r="C25">
        <v>1.4909465346534652</v>
      </c>
      <c r="D25">
        <v>11.8</v>
      </c>
      <c r="E25">
        <v>7.9011516314779264</v>
      </c>
      <c r="F25">
        <v>0.33184836852207295</v>
      </c>
      <c r="G25">
        <v>8.23</v>
      </c>
      <c r="H25">
        <v>4.9000000000000002E-2</v>
      </c>
    </row>
    <row r="26" spans="1:8" x14ac:dyDescent="0.25">
      <c r="A26">
        <v>2000</v>
      </c>
      <c r="B26">
        <v>6.3389382479655332</v>
      </c>
      <c r="C26">
        <v>0.16007419818094784</v>
      </c>
      <c r="D26">
        <v>6.5</v>
      </c>
      <c r="E26">
        <v>8.3289496855345906</v>
      </c>
      <c r="F26">
        <v>0</v>
      </c>
      <c r="G26">
        <v>8.4600000000000009</v>
      </c>
      <c r="H26">
        <v>2.0579999999999998</v>
      </c>
    </row>
    <row r="27" spans="1:8" x14ac:dyDescent="0.25">
      <c r="A27">
        <v>2001</v>
      </c>
      <c r="B27">
        <v>11.05881284916201</v>
      </c>
      <c r="C27">
        <v>2.4891829608938547</v>
      </c>
      <c r="D27">
        <v>13.6</v>
      </c>
      <c r="E27">
        <v>9.5374424131627062</v>
      </c>
      <c r="F27">
        <v>8.847349177330896E-2</v>
      </c>
      <c r="G27">
        <v>9.68</v>
      </c>
      <c r="H27">
        <v>1.0660000000000001</v>
      </c>
    </row>
    <row r="28" spans="1:8" x14ac:dyDescent="0.25">
      <c r="A28">
        <v>2002</v>
      </c>
      <c r="B28">
        <v>3.3054927536231884</v>
      </c>
      <c r="C28">
        <v>2.7094202898550725E-2</v>
      </c>
      <c r="D28">
        <v>3.73</v>
      </c>
      <c r="E28">
        <v>7.1040999999999999</v>
      </c>
      <c r="F28">
        <v>0.22434000000000001</v>
      </c>
      <c r="G28">
        <v>7.48</v>
      </c>
      <c r="H28">
        <v>2.1360000000000001</v>
      </c>
    </row>
    <row r="29" spans="1:8" x14ac:dyDescent="0.25">
      <c r="A29">
        <v>2003</v>
      </c>
      <c r="B29">
        <v>8.9194810126582276</v>
      </c>
      <c r="C29">
        <v>0.66563291139240521</v>
      </c>
      <c r="D29">
        <v>10.5</v>
      </c>
      <c r="E29">
        <v>4.5343499999999999</v>
      </c>
      <c r="F29">
        <v>0.14319000000000001</v>
      </c>
      <c r="G29">
        <v>4.7699999999999996</v>
      </c>
      <c r="H29">
        <v>1.8240000000000001</v>
      </c>
    </row>
    <row r="30" spans="1:8" x14ac:dyDescent="0.25">
      <c r="A30">
        <v>2004</v>
      </c>
      <c r="B30">
        <v>8.2658938053097337</v>
      </c>
      <c r="C30">
        <v>1.3456106194690265</v>
      </c>
      <c r="D30">
        <v>10.9</v>
      </c>
      <c r="E30">
        <v>8.2051499999999997</v>
      </c>
      <c r="F30">
        <v>0.25911000000000001</v>
      </c>
      <c r="G30">
        <v>8.6</v>
      </c>
      <c r="H30">
        <v>1.367</v>
      </c>
    </row>
    <row r="31" spans="1:8" x14ac:dyDescent="0.25">
      <c r="A31">
        <v>2005</v>
      </c>
      <c r="B31">
        <v>5.5666818181818183</v>
      </c>
      <c r="C31">
        <v>0.83180303030303027</v>
      </c>
      <c r="D31">
        <v>8.5</v>
      </c>
      <c r="E31">
        <v>6.3678499999999998</v>
      </c>
      <c r="F31">
        <v>0.20108999999999999</v>
      </c>
      <c r="G31">
        <v>6.7</v>
      </c>
      <c r="H31">
        <v>1.2270000000000001</v>
      </c>
    </row>
    <row r="32" spans="1:8" x14ac:dyDescent="0.25">
      <c r="A32">
        <v>2006</v>
      </c>
      <c r="B32">
        <v>2.3452500000000001</v>
      </c>
      <c r="C32">
        <v>1.272</v>
      </c>
      <c r="D32">
        <v>4</v>
      </c>
      <c r="E32">
        <v>3.3487499999999999</v>
      </c>
      <c r="F32">
        <v>0.10575</v>
      </c>
      <c r="G32">
        <v>3.5</v>
      </c>
      <c r="H32">
        <v>0.83</v>
      </c>
    </row>
    <row r="33" spans="1:8" x14ac:dyDescent="0.25">
      <c r="A33">
        <v>2007</v>
      </c>
      <c r="B33">
        <v>5.0885999999999996</v>
      </c>
      <c r="C33">
        <v>0.56540000000000001</v>
      </c>
      <c r="D33">
        <v>5.6</v>
      </c>
      <c r="E33">
        <v>3.4768242499999999</v>
      </c>
      <c r="F33">
        <v>0.10979445</v>
      </c>
      <c r="G33">
        <v>3.6</v>
      </c>
      <c r="H33">
        <v>0.63400000000000001</v>
      </c>
    </row>
    <row r="34" spans="1:8" x14ac:dyDescent="0.25">
      <c r="A34">
        <v>2008</v>
      </c>
      <c r="B34">
        <v>4.1500000000000004</v>
      </c>
      <c r="C34">
        <v>0.65</v>
      </c>
      <c r="D34">
        <v>4.78</v>
      </c>
      <c r="E34">
        <v>4.8600000000000003</v>
      </c>
      <c r="F34">
        <v>0.14000000000000001</v>
      </c>
      <c r="G34">
        <v>5</v>
      </c>
      <c r="H34">
        <v>0.48199999999999998</v>
      </c>
    </row>
    <row r="35" spans="1:8" x14ac:dyDescent="0.25">
      <c r="A35">
        <v>2009</v>
      </c>
      <c r="B35">
        <v>3.155017301038062</v>
      </c>
      <c r="C35">
        <v>0.60498269896193768</v>
      </c>
      <c r="D35">
        <v>3.76</v>
      </c>
      <c r="E35">
        <v>5.8393999999999995</v>
      </c>
      <c r="F35">
        <v>0.18059999999999998</v>
      </c>
      <c r="G35">
        <v>6.02</v>
      </c>
      <c r="H35">
        <v>1.7568999999999999</v>
      </c>
    </row>
    <row r="36" spans="1:8" x14ac:dyDescent="0.25">
      <c r="A36">
        <v>2010</v>
      </c>
      <c r="B36">
        <v>4.6530000000000005</v>
      </c>
      <c r="C36">
        <v>0.51700000000000002</v>
      </c>
      <c r="D36">
        <v>5.17</v>
      </c>
      <c r="E36">
        <v>4.8306000000000004</v>
      </c>
      <c r="F36">
        <v>0.14940000000000001</v>
      </c>
      <c r="G36">
        <v>4.9800000000000004</v>
      </c>
      <c r="H36">
        <v>1.39</v>
      </c>
    </row>
    <row r="37" spans="1:8" x14ac:dyDescent="0.25">
      <c r="A37">
        <v>2011</v>
      </c>
      <c r="B37">
        <v>9.7336865912460517</v>
      </c>
      <c r="C37">
        <v>1.2663134087539487</v>
      </c>
      <c r="D37">
        <v>11</v>
      </c>
      <c r="E37">
        <v>6.020559897470342</v>
      </c>
      <c r="F37">
        <v>0.17944010252965845</v>
      </c>
      <c r="G37">
        <v>14.53</v>
      </c>
      <c r="H37">
        <v>1.19</v>
      </c>
    </row>
    <row r="38" spans="1:8" x14ac:dyDescent="0.25">
      <c r="A38">
        <v>2012</v>
      </c>
      <c r="B38">
        <v>14.31788575547605</v>
      </c>
      <c r="C38">
        <v>1.3376231098014384</v>
      </c>
      <c r="D38">
        <v>15.655508865277488</v>
      </c>
      <c r="E38">
        <v>12.996696044405446</v>
      </c>
      <c r="F38">
        <v>0.18660332273778099</v>
      </c>
      <c r="G38">
        <v>13.44</v>
      </c>
      <c r="H38">
        <v>0.28000000000000003</v>
      </c>
    </row>
    <row r="39" spans="1:8" x14ac:dyDescent="0.25">
      <c r="A39">
        <v>2013</v>
      </c>
      <c r="B39">
        <v>13.75</v>
      </c>
      <c r="C39">
        <v>1.42</v>
      </c>
      <c r="D39">
        <v>15.17</v>
      </c>
      <c r="E39">
        <v>7.5339376138033618</v>
      </c>
      <c r="F39">
        <v>0.40330395559455889</v>
      </c>
      <c r="G39">
        <v>14.53</v>
      </c>
      <c r="H39">
        <v>3.14</v>
      </c>
    </row>
    <row r="40" spans="1:8" x14ac:dyDescent="0.25">
      <c r="A40">
        <v>2014</v>
      </c>
      <c r="B40">
        <v>8.59</v>
      </c>
      <c r="C40">
        <v>1.52</v>
      </c>
      <c r="D40">
        <v>10.11</v>
      </c>
      <c r="G40">
        <v>3.69</v>
      </c>
      <c r="H40">
        <v>1.81</v>
      </c>
    </row>
    <row r="41" spans="1:8" x14ac:dyDescent="0.25">
      <c r="A41">
        <v>2015</v>
      </c>
      <c r="D41">
        <v>0.75</v>
      </c>
      <c r="G41">
        <v>1.21</v>
      </c>
      <c r="H41">
        <v>0.61099999999999999</v>
      </c>
    </row>
    <row r="42" spans="1:8" x14ac:dyDescent="0.25">
      <c r="A42">
        <v>2016</v>
      </c>
      <c r="D42">
        <v>3.79</v>
      </c>
      <c r="G42">
        <v>4.1500000000000004</v>
      </c>
    </row>
    <row r="43" spans="1:8" x14ac:dyDescent="0.25">
      <c r="A43">
        <v>2017</v>
      </c>
      <c r="D43">
        <v>17.059999999999999</v>
      </c>
      <c r="G43">
        <v>5.5</v>
      </c>
    </row>
    <row r="44" spans="1:8" x14ac:dyDescent="0.25">
      <c r="A44">
        <v>2018</v>
      </c>
      <c r="D44">
        <v>17.12</v>
      </c>
      <c r="G44">
        <v>5.73</v>
      </c>
    </row>
    <row r="45" spans="1:8" x14ac:dyDescent="0.25">
      <c r="A45">
        <v>2019</v>
      </c>
      <c r="D45">
        <v>8.9</v>
      </c>
      <c r="G45">
        <v>1.95</v>
      </c>
    </row>
    <row r="46" spans="1:8" x14ac:dyDescent="0.25">
      <c r="A46">
        <v>2020</v>
      </c>
      <c r="D46">
        <v>0.85</v>
      </c>
      <c r="G46">
        <v>4.67</v>
      </c>
    </row>
    <row r="47" spans="1:8" x14ac:dyDescent="0.25">
      <c r="A47">
        <v>2021</v>
      </c>
      <c r="D47">
        <v>2.23</v>
      </c>
      <c r="G47">
        <v>1.63</v>
      </c>
    </row>
    <row r="48" spans="1:8" x14ac:dyDescent="0.25">
      <c r="A48">
        <v>2022</v>
      </c>
      <c r="D48" s="1">
        <v>5.6659699999999997</v>
      </c>
      <c r="G48" s="1">
        <v>2.2079209999999998</v>
      </c>
    </row>
    <row r="49" spans="1:7" x14ac:dyDescent="0.25">
      <c r="A49">
        <v>2023</v>
      </c>
      <c r="D49">
        <v>6.2059949999999997</v>
      </c>
      <c r="G49" s="1">
        <v>1.219678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ATS_estimates</vt:lpstr>
      <vt:lpstr>smolt_production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2025-01-20T21:02:55Z</dcterms:created>
  <dcterms:modified xsi:type="dcterms:W3CDTF">2025-02-07T21:41:14Z</dcterms:modified>
</cp:coreProperties>
</file>