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B4F602A7-B956-4E52-A9C0-60D54DFA0240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Report!$A$1:$S$30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C65" i="1" l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<sst xmlns="http://schemas.openxmlformats.org/spreadsheetml/2006/main" count="405" uniqueCount="95">
  <si>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</si>
  <si>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</si>
  <si>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</si>
  <si>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</si>
  <si>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</si>
  <si>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</si>
  <si>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</si>
  <si>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</si>
  <si>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</si>
  <si>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</si>
  <si>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</si>
  <si>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</si>
  <si>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</si>
  <si>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</si>
  <si>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</si>
  <si>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</si>
  <si>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</si>
  <si>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</si>
  <si>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</si>
  <si>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</si>
  <si>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</si>
  <si>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</si>
  <si>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</si>
  <si>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</si>
  <si>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</si>
  <si>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</si>
  <si>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</si>
  <si>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</si>
  <si>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</si>
  <si>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</si>
  <si>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</si>
  <si>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</si>
  <si>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</si>
  <si>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</si>
  <si>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</si>
  <si>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</si>
  <si>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</si>
  <si>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</si>
  <si>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</si>
  <si>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</si>
  <si>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</si>
  <si>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</si>
  <si>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</si>
  <si>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</si>
  <si>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</si>
  <si>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</si>
  <si>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</si>
  <si>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</si>
  <si>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</si>
  <si>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</si>
  <si>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</si>
  <si>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</si>
  <si>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</si>
  <si>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</si>
  <si>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</si>
  <si>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</si>
  <si>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</si>
  <si>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</si>
  <si>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</si>
  <si>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</si>
  <si>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</si>
  <si>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</si>
  <si>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</si>
  <si>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</si>
  <si>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</si>
  <si>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</si>
  <si>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</si>
  <si>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</si>
  <si>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</si>
  <si>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</si>
  <si>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</si>
  <si>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</si>
  <si>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</si>
  <si>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</si>
  <si>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</si>
  <si>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</si>
  <si>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</si>
  <si>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</si>
  <si>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</si>
  <si>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</si>
  <si>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</si>
  <si>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</si>
  <si>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</si>
  <si>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</si>
  <si>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</si>
  <si>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</si>
  <si>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</si>
  <si>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</si>
  <si>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</si>
  <si>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</si>
  <si>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</si>
  <si>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</si>
  <si>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sunny; still water; no wind</t>
  </si>
  <si>
    <t>battery died, no readings</t>
  </si>
  <si>
    <t>sunny; still water; slight breeze from 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</si>
</sst>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8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3" fillId="8" borderId="0" applyNumberFormat="0" applyBorder="0" applyAlignment="0" applyProtection="0"/>
  </cellStyleXfs>
  <cellXfs count="154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0" fillId="7" borderId="0" xfId="0" applyFont="1" applyFill="1" applyAlignment="1">
      <alignment horizontal="center"/>
    </xf>
    <xf numFmtId="164" fontId="20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3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7" fillId="0" borderId="1" xfId="0" quotePrefix="1" applyNumberFormat="1" applyFont="1" applyBorder="1" applyAlignment="1" applyProtection="1">
      <alignment horizontal="center"/>
      <protection locked="0"/>
    </xf>
    <xf numFmtId="167" fontId="27" fillId="0" borderId="0" xfId="0" applyNumberFormat="1" applyFont="1" applyAlignment="1" applyProtection="1">
      <alignment horizontal="center" vertical="center"/>
      <protection locked="0"/>
    </xf>
    <xf numFmtId="167" fontId="27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23" fillId="8" borderId="0" xfId="3" applyNumberFormat="1" applyProtection="1"/>
    <xf numFmtId="164" fontId="23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3" fillId="8" borderId="0" xfId="3" quotePrefix="1" applyNumberFormat="1" applyAlignment="1" applyProtection="1">
      <alignment horizontal="left"/>
    </xf>
    <xf numFmtId="167" fontId="23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4" fillId="7" borderId="0" xfId="0" applyNumberFormat="1" applyFont="1" applyFill="1" applyAlignment="1" applyProtection="1">
      <alignment horizontal="center"/>
      <protection locked="0"/>
    </xf>
    <xf numFmtId="170" fontId="24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J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5.7109375" style="1" customWidth="1"/>
    <col min="19" max="19" width="6.28515625" style="1" customWidth="1"/>
    <col min="20" max="16384" width="9.7109375" style="1"/>
  </cols>
  <sheetData>
    <row r="1" spans="1:36" ht="15" customHeight="1" x14ac:dyDescent="0.25">
      <c r="B1" s="145" t="s">
        <v>28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28"/>
      <c r="Q1" s="52"/>
      <c r="R1" s="60"/>
      <c r="S1" s="60"/>
      <c r="T1" s="40"/>
      <c r="U1" s="40"/>
      <c r="V1" s="40"/>
      <c r="W1" s="40"/>
      <c r="X1" s="40"/>
      <c r="Y1" s="40"/>
    </row>
    <row r="2" spans="1:36" ht="15" customHeight="1" x14ac:dyDescent="0.25">
      <c r="B2" s="146">
        <v>45555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28"/>
      <c r="Q2" s="52"/>
      <c r="R2" s="60"/>
      <c r="S2" s="60"/>
      <c r="T2" s="40"/>
      <c r="U2" s="40"/>
      <c r="V2" s="40"/>
      <c r="W2" s="40"/>
      <c r="X2" s="40"/>
      <c r="Y2" s="40"/>
    </row>
    <row r="3" spans="1:36" ht="12" customHeight="1" x14ac:dyDescent="0.2">
      <c r="B3" s="150" t="s">
        <v>27</v>
      </c>
      <c r="C3" s="150"/>
      <c r="D3" s="150"/>
      <c r="E3" s="150"/>
      <c r="F3" s="151"/>
      <c r="G3" s="151"/>
      <c r="I3" s="150" t="s">
        <v>26</v>
      </c>
      <c r="J3" s="150"/>
      <c r="K3" s="150"/>
      <c r="L3" s="150"/>
      <c r="M3" s="150"/>
      <c r="N3" s="150"/>
      <c r="O3" s="150"/>
      <c r="Q3" s="40"/>
      <c r="R3" s="57"/>
      <c r="S3" s="57"/>
      <c r="T3" s="40"/>
      <c r="U3" s="40"/>
      <c r="V3" s="40"/>
      <c r="W3" s="40"/>
      <c r="X3" s="40"/>
      <c r="Y3" s="40"/>
    </row>
    <row r="4" spans="1:36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49" t="s">
        <v>33</v>
      </c>
      <c r="G4" s="149"/>
      <c r="H4" s="6"/>
      <c r="I4" s="129" t="s">
        <v>0</v>
      </c>
      <c r="J4" s="12" t="s">
        <v>1</v>
      </c>
      <c r="K4" s="12" t="s">
        <v>2</v>
      </c>
      <c r="L4" s="13"/>
      <c r="M4" s="144" t="s">
        <v>33</v>
      </c>
      <c r="N4" s="144"/>
      <c r="O4" s="14" t="s">
        <v>24</v>
      </c>
      <c r="P4" s="6"/>
      <c r="Q4" s="53"/>
      <c r="R4" s="57"/>
      <c r="S4" s="57"/>
      <c r="T4" s="40"/>
      <c r="U4" s="40"/>
      <c r="V4" s="40"/>
      <c r="W4" s="40"/>
      <c r="X4" s="40"/>
      <c r="Y4" s="40"/>
    </row>
    <row r="5" spans="1:36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7"/>
      <c r="S5" s="57"/>
      <c r="T5" s="40"/>
      <c r="U5" s="40"/>
      <c r="V5" s="40"/>
      <c r="W5" s="40"/>
      <c r="X5" s="40"/>
      <c r="Y5" s="40"/>
    </row>
    <row r="6" spans="1:36" x14ac:dyDescent="0.2">
      <c r="A6" s="7"/>
      <c r="B6" s="131">
        <v>0</v>
      </c>
      <c r="C6" s="113">
        <v>9.69</v>
      </c>
      <c r="D6" s="113">
        <v>16.89</v>
      </c>
      <c r="E6" s="113"/>
      <c r="F6" s="113">
        <v>8.85</v>
      </c>
      <c r="G6" s="74">
        <f t="shared" ref="G6:G20" si="0">IF(F6,F6*(33.5+D6)/(475-2.65*C6),"")</f>
        <v>0.99249980247996139</v>
      </c>
      <c r="H6" s="7"/>
      <c r="I6" s="131">
        <v>0</v>
      </c>
      <c r="J6" s="113">
        <v>9.2100000000000009</v>
      </c>
      <c r="K6" s="113">
        <v>17.79</v>
      </c>
      <c r="L6" s="113"/>
      <c r="M6" s="113">
        <v>8.75</v>
      </c>
      <c r="N6" s="74">
        <f t="shared" ref="N6:N21" si="1">IF(M6,M6*(33.5+K6)/(475-2.65*J6),"")</f>
        <v>0.99599195283553787</v>
      </c>
      <c r="O6" s="126" t="s">
        <v>6</v>
      </c>
      <c r="P6" s="7"/>
      <c r="Q6" s="50"/>
      <c r="R6" s="57"/>
      <c r="S6" s="57"/>
      <c r="T6" s="40"/>
      <c r="U6" s="40"/>
      <c r="V6" s="40"/>
      <c r="W6" s="40"/>
      <c r="X6" s="40"/>
      <c r="Y6" s="40"/>
    </row>
    <row r="7" spans="1:36" ht="12" customHeight="1" x14ac:dyDescent="0.2">
      <c r="A7" s="7"/>
      <c r="B7" s="131">
        <v>1</v>
      </c>
      <c r="C7" s="113">
        <v>9.65</v>
      </c>
      <c r="D7" s="113">
        <v>17.329999999999998</v>
      </c>
      <c r="E7" s="113"/>
      <c r="F7" s="113">
        <v>8.74</v>
      </c>
      <c r="G7" s="74">
        <f t="shared" si="0"/>
        <v>0.98848913339748889</v>
      </c>
      <c r="H7" s="7"/>
      <c r="I7" s="132">
        <v>1</v>
      </c>
      <c r="J7" s="113">
        <v>15.55</v>
      </c>
      <c r="K7" s="113">
        <v>17.64</v>
      </c>
      <c r="L7" s="113"/>
      <c r="M7" s="113">
        <v>8.17</v>
      </c>
      <c r="N7" s="74">
        <f t="shared" si="1"/>
        <v>0.96316510774160458</v>
      </c>
      <c r="O7" s="126" t="s">
        <v>6</v>
      </c>
      <c r="P7" s="7"/>
      <c r="Q7" s="50"/>
      <c r="R7" s="57"/>
      <c r="S7" s="57"/>
      <c r="T7" s="40"/>
      <c r="U7" s="40"/>
      <c r="V7" s="40"/>
      <c r="W7" s="40"/>
      <c r="X7" s="40"/>
      <c r="Y7" s="40"/>
      <c r="AI7" s="2"/>
      <c r="AJ7" s="3"/>
    </row>
    <row r="8" spans="1:36" ht="12" customHeight="1" x14ac:dyDescent="0.2">
      <c r="A8" s="7"/>
      <c r="B8" s="131">
        <v>2</v>
      </c>
      <c r="C8" s="113">
        <v>18.64</v>
      </c>
      <c r="D8" s="113">
        <v>17.190000000000001</v>
      </c>
      <c r="E8" s="113"/>
      <c r="F8" s="113">
        <v>8.16</v>
      </c>
      <c r="G8" s="74">
        <f t="shared" si="0"/>
        <v>0.9718668057631038</v>
      </c>
      <c r="H8" s="7"/>
      <c r="I8" s="132">
        <v>2</v>
      </c>
      <c r="J8" s="113">
        <v>20.55</v>
      </c>
      <c r="K8" s="113">
        <v>17.22</v>
      </c>
      <c r="L8" s="113"/>
      <c r="M8" s="113">
        <v>8.17</v>
      </c>
      <c r="N8" s="74">
        <f t="shared" si="1"/>
        <v>0.98535201555134133</v>
      </c>
      <c r="O8" s="126" t="s">
        <v>6</v>
      </c>
      <c r="P8" s="7"/>
      <c r="Q8" s="50"/>
      <c r="R8" s="57"/>
      <c r="S8" s="57"/>
      <c r="T8" s="40"/>
      <c r="U8" s="40"/>
      <c r="V8" s="40"/>
      <c r="W8" s="40"/>
      <c r="X8" s="40"/>
      <c r="Y8" s="40"/>
    </row>
    <row r="9" spans="1:36" ht="12" customHeight="1" x14ac:dyDescent="0.2">
      <c r="A9" s="7"/>
      <c r="B9" s="131">
        <v>3</v>
      </c>
      <c r="C9" s="113">
        <v>20.13</v>
      </c>
      <c r="D9" s="113">
        <v>16.760000000000002</v>
      </c>
      <c r="E9" s="113"/>
      <c r="F9" s="113">
        <v>8.2200000000000006</v>
      </c>
      <c r="G9" s="74">
        <f t="shared" si="0"/>
        <v>0.97979796302906053</v>
      </c>
      <c r="H9" s="7"/>
      <c r="I9" s="132">
        <v>3</v>
      </c>
      <c r="J9" s="113">
        <v>22.36</v>
      </c>
      <c r="K9" s="113">
        <v>16.59</v>
      </c>
      <c r="L9" s="113"/>
      <c r="M9" s="113">
        <v>8.0399999999999991</v>
      </c>
      <c r="N9" s="74">
        <f t="shared" si="1"/>
        <v>0.96867702876275419</v>
      </c>
      <c r="O9" s="126" t="s">
        <v>6</v>
      </c>
      <c r="P9" s="7"/>
      <c r="Q9" s="50"/>
      <c r="R9" s="57"/>
      <c r="S9" s="57"/>
      <c r="T9" s="40"/>
      <c r="U9" s="40"/>
      <c r="V9" s="40"/>
      <c r="W9" s="40"/>
      <c r="X9" s="40"/>
      <c r="Y9" s="40"/>
      <c r="AI9" s="2"/>
      <c r="AJ9" s="3"/>
    </row>
    <row r="10" spans="1:36" ht="12" customHeight="1" x14ac:dyDescent="0.2">
      <c r="A10" s="7"/>
      <c r="B10" s="131">
        <v>4</v>
      </c>
      <c r="C10" s="113">
        <v>24.11</v>
      </c>
      <c r="D10" s="113">
        <v>16.16</v>
      </c>
      <c r="E10" s="113"/>
      <c r="F10" s="113">
        <v>8.18</v>
      </c>
      <c r="G10" s="74">
        <f t="shared" si="0"/>
        <v>0.9881060595925405</v>
      </c>
      <c r="H10" s="7"/>
      <c r="I10" s="132">
        <v>4</v>
      </c>
      <c r="J10" s="113">
        <v>23.43</v>
      </c>
      <c r="K10" s="113">
        <v>16.440000000000001</v>
      </c>
      <c r="L10" s="113"/>
      <c r="M10" s="113">
        <v>7.91</v>
      </c>
      <c r="N10" s="74">
        <f t="shared" si="1"/>
        <v>0.95668528652092877</v>
      </c>
      <c r="O10" s="126" t="s">
        <v>6</v>
      </c>
      <c r="P10" s="7"/>
      <c r="Q10" s="50"/>
      <c r="R10" s="57"/>
      <c r="S10" s="57"/>
      <c r="T10" s="40"/>
      <c r="U10" s="40"/>
      <c r="V10" s="40"/>
      <c r="W10" s="40"/>
      <c r="X10" s="40"/>
      <c r="Y10" s="40"/>
    </row>
    <row r="11" spans="1:36" ht="12" customHeight="1" x14ac:dyDescent="0.2">
      <c r="A11" s="7"/>
      <c r="B11" s="131">
        <v>5</v>
      </c>
      <c r="C11" s="113">
        <v>24.17</v>
      </c>
      <c r="D11" s="113">
        <v>15.4</v>
      </c>
      <c r="E11" s="113"/>
      <c r="F11" s="113">
        <v>7.97</v>
      </c>
      <c r="G11" s="74">
        <f t="shared" si="0"/>
        <v>0.94837200191264381</v>
      </c>
      <c r="H11" s="7"/>
      <c r="I11" s="132">
        <v>5</v>
      </c>
      <c r="J11" s="113">
        <v>26.67</v>
      </c>
      <c r="K11" s="113">
        <v>15.5</v>
      </c>
      <c r="L11" s="113"/>
      <c r="M11" s="113">
        <v>7.53</v>
      </c>
      <c r="N11" s="74">
        <f t="shared" si="1"/>
        <v>0.91255909547900271</v>
      </c>
      <c r="O11" s="126" t="s">
        <v>6</v>
      </c>
      <c r="P11" s="7"/>
      <c r="Q11" s="50"/>
      <c r="R11" s="57"/>
      <c r="S11" s="57"/>
      <c r="T11" s="40"/>
      <c r="U11" s="40"/>
      <c r="V11" s="40"/>
      <c r="W11" s="40"/>
      <c r="X11" s="40"/>
      <c r="Y11" s="40"/>
      <c r="AI11" s="2"/>
      <c r="AJ11" s="3"/>
    </row>
    <row r="12" spans="1:36" ht="12" customHeight="1" x14ac:dyDescent="0.2">
      <c r="A12" s="7"/>
      <c r="B12" s="131">
        <v>6</v>
      </c>
      <c r="C12" s="113">
        <v>28.92</v>
      </c>
      <c r="D12" s="113">
        <v>14.4</v>
      </c>
      <c r="E12" s="113"/>
      <c r="F12" s="113">
        <v>7.13</v>
      </c>
      <c r="G12" s="74">
        <f t="shared" si="0"/>
        <v>0.85732825922151212</v>
      </c>
      <c r="H12" s="7"/>
      <c r="I12" s="131">
        <v>6</v>
      </c>
      <c r="J12" s="113">
        <v>29.33</v>
      </c>
      <c r="K12" s="113">
        <v>14.08</v>
      </c>
      <c r="L12" s="113"/>
      <c r="M12" s="113">
        <v>6.7</v>
      </c>
      <c r="N12" s="74">
        <f t="shared" si="1"/>
        <v>0.80243055511855121</v>
      </c>
      <c r="O12" s="126" t="s">
        <v>6</v>
      </c>
      <c r="P12" s="7"/>
      <c r="Q12" s="50"/>
      <c r="R12" s="57"/>
      <c r="S12" s="57"/>
      <c r="T12" s="40"/>
      <c r="U12" s="40"/>
      <c r="V12" s="40"/>
      <c r="W12" s="40"/>
      <c r="X12" s="40"/>
      <c r="Y12" s="40"/>
    </row>
    <row r="13" spans="1:36" ht="12" customHeight="1" x14ac:dyDescent="0.2">
      <c r="A13" s="7"/>
      <c r="B13" s="131">
        <v>7</v>
      </c>
      <c r="C13" s="113">
        <v>31</v>
      </c>
      <c r="D13" s="113">
        <v>12.63</v>
      </c>
      <c r="E13" s="113"/>
      <c r="F13" s="113">
        <v>6.77</v>
      </c>
      <c r="G13" s="74">
        <f t="shared" si="0"/>
        <v>0.79496016291205285</v>
      </c>
      <c r="H13" s="7"/>
      <c r="I13" s="132">
        <v>7</v>
      </c>
      <c r="J13" s="113">
        <v>30.26</v>
      </c>
      <c r="K13" s="113">
        <v>13.26</v>
      </c>
      <c r="L13" s="113"/>
      <c r="M13" s="113">
        <v>6.22</v>
      </c>
      <c r="N13" s="74">
        <f t="shared" si="1"/>
        <v>0.73667451008203921</v>
      </c>
      <c r="O13" s="126" t="s">
        <v>6</v>
      </c>
      <c r="P13" s="7"/>
      <c r="Q13" s="50"/>
      <c r="R13" s="57"/>
      <c r="S13" s="57"/>
      <c r="T13" s="40"/>
      <c r="U13" s="40"/>
      <c r="V13" s="40"/>
      <c r="W13" s="40"/>
      <c r="X13" s="40"/>
      <c r="Y13" s="40"/>
      <c r="AI13" s="2"/>
      <c r="AJ13" s="3"/>
    </row>
    <row r="14" spans="1:36" ht="12" customHeight="1" x14ac:dyDescent="0.2">
      <c r="A14" s="7"/>
      <c r="B14" s="131">
        <v>8</v>
      </c>
      <c r="C14" s="113">
        <v>31.34</v>
      </c>
      <c r="D14" s="113">
        <v>12.2</v>
      </c>
      <c r="E14" s="113"/>
      <c r="F14" s="113">
        <v>6.33</v>
      </c>
      <c r="G14" s="74">
        <f t="shared" si="0"/>
        <v>0.73805775751437053</v>
      </c>
      <c r="H14" s="7"/>
      <c r="I14" s="132">
        <v>8</v>
      </c>
      <c r="J14" s="113">
        <v>30.93</v>
      </c>
      <c r="K14" s="113">
        <v>12.71</v>
      </c>
      <c r="L14" s="113"/>
      <c r="M14" s="113">
        <v>5.65</v>
      </c>
      <c r="N14" s="74">
        <f t="shared" si="1"/>
        <v>0.66428223404756059</v>
      </c>
      <c r="O14" s="126" t="s">
        <v>6</v>
      </c>
      <c r="P14" s="7"/>
      <c r="Q14" s="50"/>
      <c r="R14" s="57"/>
      <c r="S14" s="57"/>
      <c r="T14" s="40"/>
      <c r="U14" s="40"/>
      <c r="V14" s="40"/>
      <c r="W14" s="40"/>
      <c r="X14" s="40"/>
      <c r="Y14" s="40"/>
    </row>
    <row r="15" spans="1:36" ht="12" customHeight="1" x14ac:dyDescent="0.2">
      <c r="A15" s="7"/>
      <c r="B15" s="131">
        <v>9</v>
      </c>
      <c r="C15" s="113">
        <v>31.55</v>
      </c>
      <c r="D15" s="113">
        <v>11.98</v>
      </c>
      <c r="E15" s="113"/>
      <c r="F15" s="113">
        <v>6.1</v>
      </c>
      <c r="G15" s="74">
        <f t="shared" si="0"/>
        <v>0.70882298459985826</v>
      </c>
      <c r="H15" s="7"/>
      <c r="I15" s="132">
        <v>9</v>
      </c>
      <c r="J15" s="113">
        <v>31.21</v>
      </c>
      <c r="K15" s="113">
        <v>12.38</v>
      </c>
      <c r="L15" s="113"/>
      <c r="M15" s="113">
        <v>5.41</v>
      </c>
      <c r="N15" s="74">
        <f t="shared" si="1"/>
        <v>0.63271708554946748</v>
      </c>
      <c r="O15" s="126" t="s">
        <v>6</v>
      </c>
      <c r="P15" s="7"/>
      <c r="Q15" s="50"/>
      <c r="R15" s="57"/>
      <c r="S15" s="57"/>
      <c r="T15" s="40"/>
      <c r="U15" s="40"/>
      <c r="V15" s="40"/>
      <c r="W15" s="40"/>
      <c r="X15" s="40"/>
      <c r="Y15" s="40"/>
      <c r="AI15" s="2"/>
      <c r="AJ15" s="3"/>
    </row>
    <row r="16" spans="1:36" ht="12" customHeight="1" x14ac:dyDescent="0.2">
      <c r="A16" s="7"/>
      <c r="B16" s="131">
        <v>10</v>
      </c>
      <c r="C16" s="113">
        <v>31.75</v>
      </c>
      <c r="D16" s="113">
        <v>11.83</v>
      </c>
      <c r="E16" s="113"/>
      <c r="F16" s="113">
        <v>5.91</v>
      </c>
      <c r="G16" s="74">
        <f t="shared" si="0"/>
        <v>0.68540803991173371</v>
      </c>
      <c r="H16" s="7"/>
      <c r="I16" s="132">
        <v>10</v>
      </c>
      <c r="J16" s="113">
        <v>31.38</v>
      </c>
      <c r="K16" s="113">
        <v>12.17</v>
      </c>
      <c r="L16" s="113"/>
      <c r="M16" s="113">
        <v>5.14</v>
      </c>
      <c r="N16" s="74">
        <f t="shared" si="1"/>
        <v>0.59907616060514024</v>
      </c>
      <c r="O16" s="126" t="s">
        <v>6</v>
      </c>
      <c r="P16" s="7"/>
      <c r="Q16" s="50"/>
      <c r="R16" s="57"/>
      <c r="S16" s="57"/>
      <c r="T16" s="40"/>
      <c r="U16" s="40"/>
      <c r="V16" s="40"/>
      <c r="W16" s="40"/>
      <c r="X16" s="40"/>
      <c r="Y16" s="40"/>
    </row>
    <row r="17" spans="1:36" ht="12" customHeight="1" x14ac:dyDescent="0.2">
      <c r="A17" s="7"/>
      <c r="B17" s="131">
        <v>12</v>
      </c>
      <c r="C17" s="113">
        <v>31.95</v>
      </c>
      <c r="D17" s="113">
        <v>11.55</v>
      </c>
      <c r="E17" s="113"/>
      <c r="F17" s="113">
        <v>5.73</v>
      </c>
      <c r="G17" s="74">
        <f t="shared" si="0"/>
        <v>0.66132463989034995</v>
      </c>
      <c r="H17" s="7"/>
      <c r="I17" s="132">
        <v>12</v>
      </c>
      <c r="J17" s="113">
        <v>31.79</v>
      </c>
      <c r="K17" s="113">
        <v>11.7</v>
      </c>
      <c r="L17" s="113"/>
      <c r="M17" s="113">
        <v>4.26</v>
      </c>
      <c r="N17" s="74">
        <f t="shared" si="1"/>
        <v>0.49276723483806406</v>
      </c>
      <c r="O17" s="126" t="s">
        <v>6</v>
      </c>
      <c r="P17" s="7"/>
      <c r="Q17" s="50"/>
      <c r="R17" s="57"/>
      <c r="S17" s="57"/>
      <c r="T17" s="40"/>
      <c r="U17" s="40"/>
      <c r="V17" s="40"/>
      <c r="W17" s="40"/>
      <c r="X17" s="40"/>
      <c r="Y17" s="40"/>
      <c r="AI17" s="2"/>
      <c r="AJ17" s="3"/>
    </row>
    <row r="18" spans="1:36" ht="12" customHeight="1" x14ac:dyDescent="0.2">
      <c r="A18" s="7"/>
      <c r="B18" s="131">
        <v>15</v>
      </c>
      <c r="C18" s="113">
        <v>32</v>
      </c>
      <c r="D18" s="113">
        <v>11.34</v>
      </c>
      <c r="E18" s="113"/>
      <c r="F18" s="113">
        <v>5.2</v>
      </c>
      <c r="G18" s="74">
        <f t="shared" si="0"/>
        <v>0.59756022552537169</v>
      </c>
      <c r="H18" s="7"/>
      <c r="I18" s="132">
        <v>15</v>
      </c>
      <c r="J18" s="113">
        <v>31.87</v>
      </c>
      <c r="K18" s="113">
        <v>11.37</v>
      </c>
      <c r="L18" s="113"/>
      <c r="M18" s="113">
        <v>3.92</v>
      </c>
      <c r="N18" s="74">
        <f t="shared" si="1"/>
        <v>0.45037223671054133</v>
      </c>
      <c r="O18" s="126" t="s">
        <v>6</v>
      </c>
      <c r="P18" s="7"/>
      <c r="Q18" s="50"/>
      <c r="R18" s="57"/>
      <c r="S18" s="57"/>
      <c r="T18" s="40"/>
      <c r="U18" s="40"/>
      <c r="V18" s="40"/>
      <c r="W18" s="40"/>
      <c r="X18" s="40"/>
      <c r="Y18" s="40"/>
    </row>
    <row r="19" spans="1:36" x14ac:dyDescent="0.2">
      <c r="A19" s="7"/>
      <c r="B19" s="131">
        <v>20</v>
      </c>
      <c r="C19" s="113">
        <v>32.1</v>
      </c>
      <c r="D19" s="113">
        <v>10.93</v>
      </c>
      <c r="E19" s="113"/>
      <c r="F19" s="113">
        <v>4.25</v>
      </c>
      <c r="G19" s="74">
        <f t="shared" si="0"/>
        <v>0.48425378588739143</v>
      </c>
      <c r="H19" s="7"/>
      <c r="I19" s="132">
        <v>20</v>
      </c>
      <c r="J19" s="113">
        <v>32.07</v>
      </c>
      <c r="K19" s="113">
        <v>11.07</v>
      </c>
      <c r="L19" s="113"/>
      <c r="M19" s="113">
        <v>3.9</v>
      </c>
      <c r="N19" s="74">
        <f t="shared" si="1"/>
        <v>0.44568342971863867</v>
      </c>
      <c r="O19" s="126" t="s">
        <v>6</v>
      </c>
      <c r="P19" s="7"/>
      <c r="Q19" s="50"/>
      <c r="R19" s="57"/>
      <c r="S19" s="57"/>
      <c r="T19" s="40"/>
      <c r="U19" s="40"/>
      <c r="V19" s="40"/>
      <c r="W19" s="40"/>
      <c r="X19" s="40"/>
      <c r="Y19" s="40"/>
      <c r="AI19" s="2"/>
      <c r="AJ19" s="3"/>
    </row>
    <row r="20" spans="1:36" x14ac:dyDescent="0.2">
      <c r="A20" s="7"/>
      <c r="B20" s="131">
        <v>25</v>
      </c>
      <c r="C20" s="113">
        <v>32.18</v>
      </c>
      <c r="D20" s="113">
        <v>10.65</v>
      </c>
      <c r="E20" s="113"/>
      <c r="F20" s="113">
        <v>3.28</v>
      </c>
      <c r="G20" s="74">
        <f t="shared" si="0"/>
        <v>0.37157673527094881</v>
      </c>
      <c r="H20" s="7"/>
      <c r="I20" s="131">
        <v>25</v>
      </c>
      <c r="J20" s="113">
        <v>32.22</v>
      </c>
      <c r="K20" s="113">
        <v>10.75</v>
      </c>
      <c r="L20" s="113"/>
      <c r="M20" s="113">
        <v>3.62</v>
      </c>
      <c r="N20" s="74">
        <f t="shared" si="1"/>
        <v>0.41113452441756904</v>
      </c>
      <c r="O20" s="126" t="s">
        <v>6</v>
      </c>
      <c r="P20" s="7"/>
      <c r="Q20" s="50"/>
      <c r="R20" s="57"/>
      <c r="S20" s="57"/>
      <c r="T20" s="40" t="s">
        <v>34</v>
      </c>
      <c r="U20" s="40"/>
      <c r="V20" s="40"/>
      <c r="W20" s="40"/>
      <c r="X20" s="40"/>
      <c r="Y20" s="40"/>
    </row>
    <row r="21" spans="1:36" x14ac:dyDescent="0.2">
      <c r="A21" s="7"/>
      <c r="B21" s="131">
        <v>30</v>
      </c>
      <c r="C21" s="114">
        <v>32.25</v>
      </c>
      <c r="D21" s="115">
        <v>10.51</v>
      </c>
      <c r="E21" s="114"/>
      <c r="F21" s="114">
        <v>2.95</v>
      </c>
      <c r="G21" s="74">
        <f t="shared" ref="G21:G25" si="2">IF(F21,F21*(33.5+D21)/(475-2.65*C21),"")</f>
        <v>0.33329140326669443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57"/>
      <c r="S21" s="57"/>
      <c r="T21" s="40"/>
      <c r="U21" s="40"/>
      <c r="V21" s="40"/>
      <c r="W21" s="40"/>
      <c r="X21" s="40"/>
      <c r="Y21" s="40"/>
      <c r="AI21" s="2"/>
      <c r="AJ21" s="3"/>
    </row>
    <row r="22" spans="1:36" x14ac:dyDescent="0.2">
      <c r="A22" s="7"/>
      <c r="B22" s="131">
        <v>35</v>
      </c>
      <c r="C22" s="114">
        <v>32.35</v>
      </c>
      <c r="D22" s="115">
        <v>10.31</v>
      </c>
      <c r="E22" s="114"/>
      <c r="F22" s="114">
        <v>2.65</v>
      </c>
      <c r="G22" s="74">
        <f t="shared" si="2"/>
        <v>0.29823966501615196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57"/>
      <c r="S22" s="57"/>
      <c r="T22" s="40"/>
      <c r="U22" s="40"/>
      <c r="V22" s="40"/>
      <c r="W22" s="40"/>
      <c r="X22" s="40"/>
      <c r="Y22" s="40"/>
    </row>
    <row r="23" spans="1:36" x14ac:dyDescent="0.2">
      <c r="A23" s="7"/>
      <c r="B23" s="131">
        <v>40</v>
      </c>
      <c r="C23" s="114">
        <v>32.479999999999997</v>
      </c>
      <c r="D23" s="115">
        <v>9.92</v>
      </c>
      <c r="E23" s="114"/>
      <c r="F23" s="114">
        <v>1.7</v>
      </c>
      <c r="G23" s="74">
        <f t="shared" si="2"/>
        <v>0.18978834128681918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57"/>
      <c r="S23" s="57"/>
      <c r="T23" s="40"/>
      <c r="U23" s="40"/>
      <c r="V23" s="40"/>
      <c r="W23" s="40"/>
      <c r="X23" s="40"/>
      <c r="Y23" s="40"/>
      <c r="AI23" s="2"/>
      <c r="AJ23" s="3"/>
    </row>
    <row r="24" spans="1:36" x14ac:dyDescent="0.2">
      <c r="A24" s="7"/>
      <c r="B24" s="131">
        <v>45</v>
      </c>
      <c r="C24" s="114">
        <v>32.64</v>
      </c>
      <c r="D24" s="115">
        <v>9.67</v>
      </c>
      <c r="E24" s="114"/>
      <c r="F24" s="114">
        <v>1.52</v>
      </c>
      <c r="G24" s="74">
        <f t="shared" si="2"/>
        <v>0.1689001915038198</v>
      </c>
      <c r="H24" s="7"/>
      <c r="I24" s="32" t="s">
        <v>20</v>
      </c>
      <c r="J24" s="119">
        <v>0.41249999999999998</v>
      </c>
      <c r="K24" s="1" t="s">
        <v>82</v>
      </c>
      <c r="M24" s="23"/>
      <c r="N24" s="37"/>
      <c r="O24" s="27"/>
      <c r="P24" s="7"/>
      <c r="Q24" s="50"/>
      <c r="R24" s="57"/>
      <c r="S24" s="57"/>
      <c r="T24" s="40"/>
      <c r="U24" s="40"/>
      <c r="V24" s="40"/>
      <c r="W24" s="40"/>
      <c r="X24" s="40"/>
      <c r="Y24" s="40"/>
    </row>
    <row r="25" spans="1:36" ht="15" x14ac:dyDescent="0.25">
      <c r="A25" s="80"/>
      <c r="B25" s="131">
        <v>50</v>
      </c>
      <c r="C25" s="114">
        <v>32.64</v>
      </c>
      <c r="D25" s="115">
        <v>9.59</v>
      </c>
      <c r="E25" s="114"/>
      <c r="F25" s="114">
        <v>1.68</v>
      </c>
      <c r="G25" s="74">
        <f t="shared" si="2"/>
        <v>0.18633321664641803</v>
      </c>
      <c r="H25" s="7"/>
      <c r="I25" s="23" t="s">
        <v>22</v>
      </c>
      <c r="J25" s="123" t="s">
        <v>94</v>
      </c>
      <c r="K25" s="133"/>
      <c r="L25" s="133"/>
      <c r="M25" s="133"/>
      <c r="N25" s="134"/>
      <c r="O25" s="133"/>
      <c r="P25" s="7"/>
      <c r="Q25" s="50"/>
      <c r="R25" s="57"/>
      <c r="S25" s="57"/>
      <c r="T25" s="40"/>
      <c r="U25" s="40"/>
      <c r="V25" s="40"/>
      <c r="W25" s="40"/>
      <c r="X25" s="40"/>
      <c r="Y25" s="40"/>
    </row>
    <row r="26" spans="1:36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40"/>
      <c r="U26" s="40"/>
      <c r="V26" s="40"/>
      <c r="W26" s="40"/>
      <c r="X26" s="40"/>
      <c r="Y26" s="40"/>
    </row>
    <row r="27" spans="1:36" ht="12" customHeight="1" x14ac:dyDescent="0.2">
      <c r="A27" s="5"/>
      <c r="B27" s="32" t="s">
        <v>36</v>
      </c>
      <c r="C27" s="119">
        <v>0.3923611111111111</v>
      </c>
      <c r="D27" s="1" t="s">
        <v>82</v>
      </c>
      <c r="F27" s="23"/>
      <c r="G27" s="37"/>
      <c r="H27" s="25"/>
      <c r="Q27" s="40"/>
      <c r="R27" s="57"/>
      <c r="S27" s="57"/>
      <c r="T27" s="40"/>
      <c r="U27" s="40"/>
      <c r="V27" s="40"/>
      <c r="W27" s="40"/>
      <c r="X27" s="40"/>
      <c r="Y27" s="40"/>
    </row>
    <row r="28" spans="1:36" ht="12" customHeight="1" x14ac:dyDescent="0.25">
      <c r="A28" s="5"/>
      <c r="B28" s="23" t="s">
        <v>22</v>
      </c>
      <c r="C28" s="123" t="s">
        <v>92</v>
      </c>
      <c r="D28" s="133"/>
      <c r="E28" s="133"/>
      <c r="F28" s="133"/>
      <c r="G28" s="134"/>
      <c r="H28" s="25"/>
      <c r="I28" s="7"/>
      <c r="O28" s="25"/>
      <c r="Q28" s="40"/>
      <c r="R28" s="57"/>
      <c r="S28" s="57"/>
      <c r="T28" s="40"/>
      <c r="U28" s="40"/>
      <c r="V28" s="40"/>
      <c r="W28" s="40"/>
      <c r="X28" s="40"/>
      <c r="Y28" s="40"/>
    </row>
    <row r="29" spans="1:36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40"/>
      <c r="U29" s="40"/>
      <c r="V29" s="40"/>
      <c r="W29" s="40"/>
      <c r="X29" s="40"/>
      <c r="Y29" s="40"/>
    </row>
    <row r="30" spans="1:36" ht="12" customHeight="1" x14ac:dyDescent="0.2">
      <c r="A30" s="5"/>
      <c r="G30" s="23"/>
      <c r="H30" s="23"/>
      <c r="P30" s="23"/>
      <c r="Q30" s="51"/>
      <c r="R30" s="57"/>
      <c r="S30" s="57"/>
      <c r="T30" s="40"/>
      <c r="U30" s="40"/>
      <c r="V30" s="40"/>
      <c r="W30" s="40"/>
      <c r="X30" s="40"/>
      <c r="Y30" s="40"/>
    </row>
    <row r="31" spans="1:36" ht="12" customHeight="1" x14ac:dyDescent="0.2">
      <c r="Q31" s="40"/>
      <c r="R31" s="57"/>
      <c r="S31" s="57"/>
      <c r="T31" s="40"/>
      <c r="U31" s="40"/>
      <c r="V31" s="40"/>
      <c r="W31" s="40"/>
      <c r="X31" s="40"/>
      <c r="Y31" s="40"/>
    </row>
    <row r="32" spans="1:36" ht="12" customHeight="1" x14ac:dyDescent="0.2">
      <c r="B32" s="150" t="s">
        <v>19</v>
      </c>
      <c r="C32" s="150"/>
      <c r="D32" s="150"/>
      <c r="E32" s="150"/>
      <c r="F32" s="150"/>
      <c r="G32" s="150"/>
      <c r="H32" s="6"/>
      <c r="I32" s="150" t="s">
        <v>18</v>
      </c>
      <c r="J32" s="150"/>
      <c r="K32" s="150"/>
      <c r="L32" s="150"/>
      <c r="M32" s="150"/>
      <c r="N32" s="150"/>
      <c r="O32" s="150"/>
      <c r="P32" s="6"/>
      <c r="Q32" s="53"/>
      <c r="R32" s="57"/>
      <c r="S32" s="57"/>
      <c r="T32" s="40"/>
      <c r="U32" s="40"/>
      <c r="V32" s="40"/>
      <c r="W32" s="40"/>
      <c r="X32" s="40"/>
      <c r="Y32" s="40"/>
    </row>
    <row r="33" spans="2:25" ht="12" customHeight="1" x14ac:dyDescent="0.2">
      <c r="B33" s="19" t="s">
        <v>0</v>
      </c>
      <c r="C33" s="12" t="s">
        <v>1</v>
      </c>
      <c r="D33" s="12" t="s">
        <v>2</v>
      </c>
      <c r="E33" s="13"/>
      <c r="F33" s="144" t="s">
        <v>33</v>
      </c>
      <c r="G33" s="148"/>
      <c r="H33" s="6"/>
      <c r="I33" s="129" t="s">
        <v>0</v>
      </c>
      <c r="J33" s="12" t="s">
        <v>1</v>
      </c>
      <c r="K33" s="12" t="s">
        <v>2</v>
      </c>
      <c r="L33" s="13"/>
      <c r="M33" s="144" t="s">
        <v>33</v>
      </c>
      <c r="N33" s="144"/>
      <c r="O33" s="14" t="s">
        <v>24</v>
      </c>
      <c r="P33" s="6"/>
      <c r="Q33" s="53"/>
      <c r="R33" s="57"/>
      <c r="S33" s="57"/>
      <c r="T33" s="40"/>
      <c r="U33" s="40"/>
      <c r="V33" s="40"/>
      <c r="W33" s="40"/>
      <c r="X33" s="40"/>
      <c r="Y33" s="40"/>
    </row>
    <row r="34" spans="2:25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40"/>
      <c r="U34" s="40"/>
      <c r="V34" s="40"/>
      <c r="W34" s="40"/>
      <c r="X34" s="40"/>
      <c r="Y34" s="40"/>
    </row>
    <row r="35" spans="2:25" ht="12" customHeight="1" x14ac:dyDescent="0.2">
      <c r="B35" s="135" t="s">
        <v>5</v>
      </c>
      <c r="C35" s="113"/>
      <c r="D35" s="113"/>
      <c r="E35" s="113"/>
      <c r="F35" s="113"/>
      <c r="G35" s="74" t="str">
        <f>IF(F35,F35*(33.5+D35)/(475-2.65*C35),"")</f>
        <v/>
      </c>
      <c r="H35" s="7"/>
      <c r="I35" s="132">
        <v>0</v>
      </c>
      <c r="J35" s="113">
        <v>14.15</v>
      </c>
      <c r="K35" s="113">
        <v>18.149999999999999</v>
      </c>
      <c r="L35" s="113"/>
      <c r="M35" s="113">
        <v>8.2899999999999991</v>
      </c>
      <c r="N35" s="74">
        <f>IF(M35,M35*(33.5+K35)/(475-2.65*J35),"")</f>
        <v>0.97868812178216114</v>
      </c>
      <c r="O35" s="126" t="s">
        <v>6</v>
      </c>
      <c r="P35" s="7"/>
      <c r="Q35" s="50"/>
      <c r="R35" s="57"/>
      <c r="S35" s="57"/>
      <c r="T35" s="40"/>
      <c r="U35" s="40"/>
      <c r="V35" s="40"/>
      <c r="W35" s="40"/>
      <c r="X35" s="40"/>
      <c r="Y35" s="40"/>
    </row>
    <row r="36" spans="2:25" ht="12" customHeight="1" x14ac:dyDescent="0.2">
      <c r="B36" s="132">
        <v>0</v>
      </c>
      <c r="C36" s="113"/>
      <c r="D36" s="113"/>
      <c r="E36" s="113"/>
      <c r="F36" s="113"/>
      <c r="G36" s="74" t="str">
        <f t="shared" ref="G36:G48" si="4">IF(F36,F36*(33.5+D36)/(475-2.65*C36),"")</f>
        <v/>
      </c>
      <c r="H36" s="7"/>
      <c r="I36" s="132">
        <v>1</v>
      </c>
      <c r="J36" s="113">
        <v>17.46</v>
      </c>
      <c r="K36" s="113">
        <v>17.54</v>
      </c>
      <c r="L36" s="113"/>
      <c r="M36" s="113">
        <v>8.18</v>
      </c>
      <c r="N36" s="74">
        <f t="shared" ref="N36:N48" si="5">IF(M36,M36*(33.5+K36)/(475-2.65*J35),"")</f>
        <v>0.95429671830446672</v>
      </c>
      <c r="O36" s="126" t="s">
        <v>6</v>
      </c>
      <c r="P36" s="7"/>
      <c r="Q36" s="50"/>
      <c r="R36" s="57"/>
      <c r="S36" s="57"/>
      <c r="T36" s="40"/>
      <c r="U36" s="40"/>
      <c r="V36" s="40"/>
      <c r="W36" s="40"/>
      <c r="X36" s="40"/>
      <c r="Y36" s="40"/>
    </row>
    <row r="37" spans="2:25" ht="12" customHeight="1" x14ac:dyDescent="0.2">
      <c r="B37" s="132">
        <v>1</v>
      </c>
      <c r="C37" s="113"/>
      <c r="D37" s="113"/>
      <c r="E37" s="113"/>
      <c r="F37" s="113"/>
      <c r="G37" s="74" t="str">
        <f t="shared" si="4"/>
        <v/>
      </c>
      <c r="H37" s="7"/>
      <c r="I37" s="132">
        <v>2</v>
      </c>
      <c r="J37" s="113">
        <v>20.13</v>
      </c>
      <c r="K37" s="113">
        <v>17.39</v>
      </c>
      <c r="L37" s="113"/>
      <c r="M37" s="113">
        <v>8.17</v>
      </c>
      <c r="N37" s="74">
        <f t="shared" si="5"/>
        <v>0.96977195490878898</v>
      </c>
      <c r="O37" s="126" t="s">
        <v>6</v>
      </c>
      <c r="P37" s="7"/>
      <c r="Q37" s="50"/>
      <c r="R37" s="57"/>
      <c r="S37" s="57"/>
      <c r="T37" s="40"/>
      <c r="U37" s="40"/>
      <c r="V37" s="40"/>
      <c r="W37" s="40"/>
      <c r="X37" s="40"/>
      <c r="Y37" s="40"/>
    </row>
    <row r="38" spans="2:25" ht="12" customHeight="1" x14ac:dyDescent="0.2">
      <c r="B38" s="132">
        <v>2</v>
      </c>
      <c r="C38" s="113"/>
      <c r="D38" s="113"/>
      <c r="E38" s="113"/>
      <c r="F38" s="113"/>
      <c r="G38" s="74" t="str">
        <f t="shared" si="4"/>
        <v/>
      </c>
      <c r="H38" s="7"/>
      <c r="I38" s="132">
        <v>3</v>
      </c>
      <c r="J38" s="113">
        <v>21.92</v>
      </c>
      <c r="K38" s="113">
        <v>16.829999999999998</v>
      </c>
      <c r="L38" s="113"/>
      <c r="M38" s="113">
        <v>8.17</v>
      </c>
      <c r="N38" s="74">
        <f t="shared" si="5"/>
        <v>0.9751944419081453</v>
      </c>
      <c r="O38" s="126" t="s">
        <v>6</v>
      </c>
      <c r="P38" s="7"/>
      <c r="Q38" s="50"/>
      <c r="R38" s="57"/>
      <c r="S38" s="57"/>
      <c r="T38" s="40"/>
      <c r="U38" s="40"/>
      <c r="V38" s="40"/>
      <c r="W38" s="40"/>
      <c r="X38" s="40"/>
      <c r="Y38" s="40"/>
    </row>
    <row r="39" spans="2:25" ht="12" customHeight="1" x14ac:dyDescent="0.2">
      <c r="B39" s="132">
        <v>3</v>
      </c>
      <c r="C39" s="113"/>
      <c r="D39" s="113"/>
      <c r="E39" s="113"/>
      <c r="F39" s="113"/>
      <c r="G39" s="74" t="str">
        <f t="shared" si="4"/>
        <v/>
      </c>
      <c r="H39" s="7"/>
      <c r="I39" s="132">
        <v>4</v>
      </c>
      <c r="J39" s="113">
        <v>23.92</v>
      </c>
      <c r="K39" s="113">
        <v>16.41</v>
      </c>
      <c r="L39" s="113"/>
      <c r="M39" s="113">
        <v>8.02</v>
      </c>
      <c r="N39" s="74">
        <f t="shared" si="5"/>
        <v>0.96010237172352919</v>
      </c>
      <c r="O39" s="126" t="s">
        <v>6</v>
      </c>
      <c r="P39" s="7"/>
      <c r="Q39" s="50"/>
      <c r="R39" s="57"/>
      <c r="S39" s="57"/>
      <c r="T39" s="40"/>
      <c r="U39" s="40"/>
      <c r="V39" s="40"/>
      <c r="W39" s="40"/>
      <c r="X39" s="40"/>
      <c r="Y39" s="40"/>
    </row>
    <row r="40" spans="2:25" ht="12" customHeight="1" x14ac:dyDescent="0.2">
      <c r="B40" s="132">
        <v>4</v>
      </c>
      <c r="C40" s="113"/>
      <c r="D40" s="113"/>
      <c r="E40" s="113"/>
      <c r="F40" s="113"/>
      <c r="G40" s="74" t="str">
        <f t="shared" si="4"/>
        <v/>
      </c>
      <c r="H40" s="7"/>
      <c r="I40" s="132">
        <v>5</v>
      </c>
      <c r="J40" s="113">
        <v>23.8</v>
      </c>
      <c r="K40" s="113">
        <v>15.58</v>
      </c>
      <c r="L40" s="113"/>
      <c r="M40" s="113">
        <v>7.62</v>
      </c>
      <c r="N40" s="74">
        <f t="shared" si="5"/>
        <v>0.90859741698492758</v>
      </c>
      <c r="O40" s="126" t="s">
        <v>6</v>
      </c>
      <c r="P40" s="7"/>
      <c r="Q40" s="50"/>
      <c r="R40" s="57"/>
      <c r="S40" s="57"/>
      <c r="T40" s="40"/>
      <c r="U40" s="40"/>
      <c r="V40" s="40"/>
      <c r="W40" s="40"/>
      <c r="X40" s="40"/>
      <c r="Y40" s="40"/>
    </row>
    <row r="41" spans="2:25" ht="12" customHeight="1" x14ac:dyDescent="0.2">
      <c r="B41" s="132">
        <v>5</v>
      </c>
      <c r="C41" s="113"/>
      <c r="D41" s="113"/>
      <c r="E41" s="113"/>
      <c r="F41" s="113"/>
      <c r="G41" s="74" t="str">
        <f t="shared" si="4"/>
        <v/>
      </c>
      <c r="H41" s="7"/>
      <c r="I41" s="131">
        <v>6</v>
      </c>
      <c r="J41" s="113">
        <v>25.61</v>
      </c>
      <c r="K41" s="113">
        <v>13.9</v>
      </c>
      <c r="L41" s="113"/>
      <c r="M41" s="113">
        <v>6.68</v>
      </c>
      <c r="N41" s="74">
        <f t="shared" si="5"/>
        <v>0.7686548685456267</v>
      </c>
      <c r="O41" s="126" t="s">
        <v>6</v>
      </c>
      <c r="P41" s="7"/>
      <c r="Q41" s="50"/>
      <c r="R41" s="57"/>
      <c r="S41" s="57"/>
      <c r="T41" s="40"/>
      <c r="U41" s="40"/>
      <c r="V41" s="40"/>
      <c r="W41" s="40"/>
      <c r="X41" s="40"/>
      <c r="Y41" s="40"/>
    </row>
    <row r="42" spans="2:25" ht="12" customHeight="1" x14ac:dyDescent="0.2">
      <c r="B42" s="131">
        <v>6</v>
      </c>
      <c r="C42" s="113"/>
      <c r="D42" s="113"/>
      <c r="E42" s="113"/>
      <c r="F42" s="113"/>
      <c r="G42" s="74" t="str">
        <f t="shared" si="4"/>
        <v/>
      </c>
      <c r="H42" s="7"/>
      <c r="I42" s="132">
        <v>7</v>
      </c>
      <c r="J42" s="113">
        <v>28.95</v>
      </c>
      <c r="K42" s="113">
        <v>13.26</v>
      </c>
      <c r="L42" s="113"/>
      <c r="M42" s="113">
        <v>6.27</v>
      </c>
      <c r="N42" s="74">
        <f t="shared" si="5"/>
        <v>0.72012055013895915</v>
      </c>
      <c r="O42" s="126" t="s">
        <v>6</v>
      </c>
      <c r="P42" s="7"/>
      <c r="Q42" s="50"/>
      <c r="R42" s="57"/>
      <c r="S42" s="57"/>
      <c r="T42" s="40"/>
      <c r="U42" s="40"/>
      <c r="V42" s="40"/>
      <c r="W42" s="40"/>
      <c r="X42" s="40"/>
      <c r="Y42" s="40"/>
    </row>
    <row r="43" spans="2:25" ht="12" customHeight="1" x14ac:dyDescent="0.2">
      <c r="B43" s="132">
        <v>7</v>
      </c>
      <c r="C43" s="113"/>
      <c r="D43" s="113"/>
      <c r="E43" s="113"/>
      <c r="F43" s="113"/>
      <c r="G43" s="74" t="str">
        <f t="shared" si="4"/>
        <v/>
      </c>
      <c r="H43" s="7"/>
      <c r="I43" s="132">
        <v>8</v>
      </c>
      <c r="J43" s="113">
        <v>30.1</v>
      </c>
      <c r="K43" s="113">
        <v>12.56</v>
      </c>
      <c r="L43" s="113"/>
      <c r="M43" s="113">
        <v>6</v>
      </c>
      <c r="N43" s="74">
        <f t="shared" si="5"/>
        <v>0.69387934443516852</v>
      </c>
      <c r="O43" s="126" t="s">
        <v>6</v>
      </c>
      <c r="P43" s="7"/>
      <c r="Q43" s="50"/>
      <c r="R43" s="57"/>
      <c r="S43" s="57"/>
      <c r="T43" s="40"/>
      <c r="U43" s="40"/>
      <c r="V43" s="40"/>
      <c r="W43" s="40"/>
      <c r="X43" s="40"/>
      <c r="Y43" s="40"/>
    </row>
    <row r="44" spans="2:25" ht="12" customHeight="1" x14ac:dyDescent="0.2">
      <c r="B44" s="132">
        <v>8</v>
      </c>
      <c r="C44" s="113"/>
      <c r="D44" s="113"/>
      <c r="E44" s="113"/>
      <c r="F44" s="113"/>
      <c r="G44" s="74" t="str">
        <f t="shared" si="4"/>
        <v/>
      </c>
      <c r="H44" s="7"/>
      <c r="I44" s="132">
        <v>9</v>
      </c>
      <c r="J44" s="113">
        <v>30.88</v>
      </c>
      <c r="K44" s="113">
        <v>12.25</v>
      </c>
      <c r="L44" s="113"/>
      <c r="M44" s="113">
        <v>5.46</v>
      </c>
      <c r="N44" s="74">
        <f t="shared" si="5"/>
        <v>0.63201639530911979</v>
      </c>
      <c r="O44" s="126" t="s">
        <v>6</v>
      </c>
      <c r="P44" s="7"/>
      <c r="Q44" s="50"/>
      <c r="R44" s="57"/>
      <c r="S44" s="57"/>
      <c r="T44" s="40"/>
      <c r="U44" s="40"/>
      <c r="V44" s="40"/>
      <c r="W44" s="40"/>
      <c r="X44" s="40"/>
      <c r="Y44" s="40"/>
    </row>
    <row r="45" spans="2:25" ht="12" customHeight="1" x14ac:dyDescent="0.2">
      <c r="B45" s="132">
        <v>9</v>
      </c>
      <c r="C45" s="114"/>
      <c r="D45" s="115"/>
      <c r="E45" s="114"/>
      <c r="F45" s="114"/>
      <c r="G45" s="74" t="str">
        <f t="shared" si="4"/>
        <v/>
      </c>
      <c r="H45" s="7"/>
      <c r="I45" s="132">
        <v>10</v>
      </c>
      <c r="J45" s="114">
        <v>31.21</v>
      </c>
      <c r="K45" s="115">
        <v>11.92</v>
      </c>
      <c r="L45" s="114"/>
      <c r="M45" s="114">
        <v>4.83</v>
      </c>
      <c r="N45" s="74">
        <f t="shared" si="5"/>
        <v>0.55797674276645104</v>
      </c>
      <c r="O45" s="126" t="s">
        <v>6</v>
      </c>
      <c r="P45" s="7"/>
      <c r="Q45" s="50"/>
      <c r="R45" s="57"/>
      <c r="S45" s="57"/>
      <c r="T45" s="40"/>
      <c r="U45" s="40"/>
      <c r="V45" s="40"/>
      <c r="W45" s="40"/>
      <c r="X45" s="40"/>
      <c r="Y45" s="40"/>
    </row>
    <row r="46" spans="2:25" ht="12" customHeight="1" x14ac:dyDescent="0.2">
      <c r="B46" s="132">
        <v>10</v>
      </c>
      <c r="C46" s="114"/>
      <c r="D46" s="115"/>
      <c r="E46" s="114"/>
      <c r="F46" s="114"/>
      <c r="G46" s="74" t="str">
        <f t="shared" si="4"/>
        <v/>
      </c>
      <c r="H46" s="7"/>
      <c r="I46" s="132">
        <v>12</v>
      </c>
      <c r="J46" s="114">
        <v>31.87</v>
      </c>
      <c r="K46" s="115">
        <v>11.4</v>
      </c>
      <c r="L46" s="114"/>
      <c r="M46" s="114">
        <v>4.5</v>
      </c>
      <c r="N46" s="74">
        <f t="shared" si="5"/>
        <v>0.51504804438513507</v>
      </c>
      <c r="O46" s="126" t="s">
        <v>6</v>
      </c>
      <c r="P46" s="7"/>
      <c r="Q46" s="50"/>
      <c r="R46" s="57"/>
      <c r="S46" s="57"/>
      <c r="T46" s="40"/>
      <c r="U46" s="40"/>
      <c r="V46" s="40"/>
      <c r="W46" s="40"/>
      <c r="X46" s="40"/>
      <c r="Y46" s="40"/>
    </row>
    <row r="47" spans="2:25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32.04</v>
      </c>
      <c r="K47" s="115">
        <v>11.02</v>
      </c>
      <c r="L47" s="114"/>
      <c r="M47" s="114">
        <v>4.1100000000000003</v>
      </c>
      <c r="N47" s="74">
        <f t="shared" si="5"/>
        <v>0.46851818422740565</v>
      </c>
      <c r="O47" s="126" t="s">
        <v>6</v>
      </c>
      <c r="P47" s="7"/>
      <c r="Q47" s="50"/>
      <c r="R47" s="57"/>
      <c r="S47" s="57"/>
      <c r="T47" s="40"/>
      <c r="U47" s="40"/>
      <c r="V47" s="40"/>
      <c r="W47" s="40"/>
      <c r="X47" s="40"/>
      <c r="Y47" s="40"/>
    </row>
    <row r="48" spans="2:25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57"/>
      <c r="S48" s="57"/>
      <c r="T48" s="40"/>
      <c r="U48" s="40"/>
      <c r="V48" s="40"/>
      <c r="W48" s="40"/>
      <c r="X48" s="40"/>
      <c r="Y48" s="40"/>
    </row>
    <row r="49" spans="1:25" ht="12" customHeight="1" x14ac:dyDescent="0.2">
      <c r="B49" s="96"/>
      <c r="C49" s="8"/>
      <c r="D49" s="11"/>
      <c r="E49" s="8"/>
      <c r="F49" s="8"/>
      <c r="G49" s="33"/>
      <c r="H49" s="7"/>
      <c r="I49" s="136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57"/>
      <c r="S49" s="57"/>
      <c r="T49" s="40"/>
      <c r="U49" s="40"/>
      <c r="V49" s="40"/>
      <c r="W49" s="40"/>
      <c r="X49" s="40"/>
      <c r="Y49" s="40"/>
    </row>
    <row r="50" spans="1:25" ht="12" customHeight="1" x14ac:dyDescent="0.2">
      <c r="B50" s="85" t="s">
        <v>32</v>
      </c>
      <c r="C50" s="80"/>
      <c r="D50" s="137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57"/>
      <c r="S50" s="57"/>
      <c r="T50" s="40"/>
      <c r="U50" s="40"/>
      <c r="V50" s="40"/>
      <c r="W50" s="40"/>
      <c r="X50" s="40"/>
      <c r="Y50" s="40"/>
    </row>
    <row r="51" spans="1:25" ht="12" customHeight="1" x14ac:dyDescent="0.2">
      <c r="B51" s="32" t="s">
        <v>20</v>
      </c>
      <c r="C51" s="120"/>
      <c r="D51" s="1" t="s">
        <v>82</v>
      </c>
      <c r="H51" s="3"/>
      <c r="I51" s="32" t="s">
        <v>20</v>
      </c>
      <c r="J51" s="120">
        <v>0.42638888888888887</v>
      </c>
      <c r="K51" s="1" t="s">
        <v>82</v>
      </c>
      <c r="M51" s="23"/>
      <c r="N51" s="37"/>
      <c r="O51" s="9"/>
      <c r="P51" s="7"/>
      <c r="Q51" s="50"/>
      <c r="R51" s="57"/>
      <c r="S51" s="57"/>
      <c r="T51" s="40"/>
      <c r="U51" s="40"/>
      <c r="V51" s="40"/>
      <c r="W51" s="40"/>
      <c r="X51" s="40"/>
      <c r="Y51" s="40"/>
    </row>
    <row r="52" spans="1:25" ht="12" customHeight="1" x14ac:dyDescent="0.25">
      <c r="B52" s="23" t="s">
        <v>22</v>
      </c>
      <c r="C52" s="123" t="s">
        <v>93</v>
      </c>
      <c r="D52" s="133"/>
      <c r="E52" s="133"/>
      <c r="F52" s="133"/>
      <c r="G52" s="133"/>
      <c r="H52" s="4"/>
      <c r="I52" s="23" t="s">
        <v>22</v>
      </c>
      <c r="J52" s="123" t="s">
        <v>92</v>
      </c>
      <c r="K52" s="133"/>
      <c r="L52" s="133"/>
      <c r="M52" s="133"/>
      <c r="N52" s="138"/>
      <c r="O52" s="139"/>
      <c r="Q52" s="40"/>
      <c r="R52" s="57"/>
      <c r="S52" s="57"/>
      <c r="T52" s="40"/>
      <c r="U52" s="40"/>
      <c r="V52" s="40"/>
      <c r="W52" s="40"/>
      <c r="X52" s="40"/>
      <c r="Y52" s="40"/>
    </row>
    <row r="53" spans="1:25" ht="12" customHeight="1" x14ac:dyDescent="0.2">
      <c r="F53" s="4"/>
      <c r="G53" s="4"/>
      <c r="H53" s="4"/>
      <c r="J53" s="36"/>
      <c r="O53" s="46"/>
      <c r="Q53" s="40"/>
      <c r="R53" s="57"/>
      <c r="S53" s="57"/>
      <c r="T53" s="40"/>
      <c r="U53" s="40"/>
      <c r="V53" s="40"/>
      <c r="W53" s="40"/>
      <c r="X53" s="40"/>
      <c r="Y53" s="40"/>
    </row>
    <row r="54" spans="1:25" ht="12" customHeight="1" x14ac:dyDescent="0.2">
      <c r="C54" s="36"/>
      <c r="F54" s="4"/>
      <c r="G54" s="4"/>
      <c r="H54" s="4"/>
      <c r="O54" s="46"/>
      <c r="Q54" s="40"/>
      <c r="R54" s="57"/>
      <c r="S54" s="57"/>
      <c r="T54" s="40"/>
      <c r="U54" s="40"/>
      <c r="V54" s="40"/>
      <c r="W54" s="40"/>
      <c r="X54" s="40"/>
      <c r="Y54" s="40"/>
    </row>
    <row r="55" spans="1:25" ht="12" customHeight="1" x14ac:dyDescent="0.2">
      <c r="F55" s="4"/>
      <c r="J55" s="78"/>
      <c r="Q55" s="40"/>
      <c r="R55" s="57"/>
      <c r="S55" s="57"/>
      <c r="T55" s="40"/>
      <c r="U55" s="40"/>
      <c r="V55" s="40"/>
      <c r="W55" s="40"/>
      <c r="X55" s="40"/>
      <c r="Y55" s="40"/>
    </row>
    <row r="56" spans="1:25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40"/>
      <c r="U56" s="40"/>
      <c r="V56" s="40"/>
      <c r="W56" s="40"/>
      <c r="X56" s="40"/>
      <c r="Y56" s="40"/>
    </row>
    <row r="57" spans="1:25" ht="12" customHeight="1" x14ac:dyDescent="0.2">
      <c r="G57" s="24" t="s">
        <v>85</v>
      </c>
      <c r="H57" s="121">
        <v>3.6</v>
      </c>
      <c r="I57" s="122">
        <v>0.60902777777777772</v>
      </c>
      <c r="J57" s="1" t="s">
        <v>84</v>
      </c>
      <c r="K57" s="81"/>
      <c r="Q57" s="40"/>
      <c r="R57" s="57"/>
      <c r="S57" s="57"/>
      <c r="T57" s="40"/>
      <c r="U57" s="40"/>
      <c r="V57" s="40"/>
      <c r="W57" s="40"/>
      <c r="X57" s="40"/>
      <c r="Y57" s="40"/>
    </row>
    <row r="58" spans="1:25" ht="12" customHeight="1" x14ac:dyDescent="0.2">
      <c r="G58" s="24" t="s">
        <v>86</v>
      </c>
      <c r="H58" s="121">
        <v>0.1</v>
      </c>
      <c r="I58" s="122">
        <v>0.88194444444444442</v>
      </c>
      <c r="J58" s="1" t="s">
        <v>84</v>
      </c>
      <c r="K58" s="81"/>
      <c r="Q58" s="40"/>
      <c r="R58" s="57"/>
      <c r="S58" s="57"/>
      <c r="T58" s="40"/>
      <c r="U58" s="40"/>
      <c r="V58" s="40"/>
      <c r="W58" s="40"/>
      <c r="X58" s="40"/>
      <c r="Y58" s="40"/>
    </row>
    <row r="59" spans="1:25" ht="13.5" customHeight="1" x14ac:dyDescent="0.2">
      <c r="G59" s="24" t="s">
        <v>87</v>
      </c>
      <c r="H59" s="124"/>
      <c r="Q59" s="40"/>
      <c r="R59" s="57"/>
      <c r="S59" s="57"/>
      <c r="T59" s="40"/>
      <c r="U59" s="40"/>
      <c r="V59" s="40"/>
      <c r="W59" s="40"/>
      <c r="X59" s="40"/>
      <c r="Y59" s="40"/>
    </row>
    <row r="60" spans="1:25" ht="12" customHeight="1" x14ac:dyDescent="0.2">
      <c r="G60" s="24" t="s">
        <v>88</v>
      </c>
      <c r="H60" s="125"/>
      <c r="Q60" s="40"/>
      <c r="R60" s="57"/>
      <c r="S60" s="57"/>
      <c r="T60" s="40"/>
      <c r="U60" s="40"/>
      <c r="V60" s="40"/>
      <c r="W60" s="40"/>
      <c r="X60" s="40"/>
      <c r="Y60" s="40"/>
    </row>
    <row r="61" spans="1:25" ht="6" customHeight="1" x14ac:dyDescent="0.2">
      <c r="P61" s="65"/>
      <c r="Q61" s="65"/>
      <c r="R61" s="57"/>
      <c r="S61" s="57"/>
      <c r="T61" s="40"/>
      <c r="U61" s="40"/>
      <c r="V61" s="40"/>
      <c r="W61" s="40"/>
      <c r="X61" s="40"/>
      <c r="Y61" s="40"/>
    </row>
    <row r="62" spans="1:25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40"/>
      <c r="U62" s="40"/>
      <c r="V62" s="40"/>
      <c r="W62" s="40"/>
      <c r="X62" s="40"/>
      <c r="Y62" s="40"/>
    </row>
    <row r="63" spans="1:25" ht="12" customHeight="1" x14ac:dyDescent="0.2">
      <c r="A63" s="57"/>
      <c r="B63" s="66" t="s">
        <v>23</v>
      </c>
      <c r="C63" s="143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40"/>
      <c r="U63" s="40"/>
      <c r="V63" s="40"/>
      <c r="W63" s="40"/>
      <c r="X63" s="40"/>
      <c r="Y63" s="40"/>
    </row>
    <row r="64" spans="1:25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0"/>
      <c r="K64" s="140" t="s">
        <v>90</v>
      </c>
      <c r="L64" s="141"/>
      <c r="M64" s="142" t="s">
        <v>91</v>
      </c>
      <c r="N64" s="57"/>
      <c r="O64" s="57"/>
      <c r="P64" s="57"/>
      <c r="Q64" s="57"/>
      <c r="R64" s="57"/>
      <c r="S64" s="57"/>
      <c r="T64" s="40"/>
      <c r="U64" s="40"/>
      <c r="V64" s="40"/>
      <c r="W64" s="40"/>
      <c r="X64" s="40"/>
      <c r="Y64" s="40"/>
    </row>
    <row r="65" spans="1:25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0" t="s">
        <v>89</v>
      </c>
      <c r="K65" s="140">
        <v>20</v>
      </c>
      <c r="L65" s="141">
        <v>0</v>
      </c>
      <c r="M65" s="140">
        <v>4</v>
      </c>
      <c r="N65" s="57"/>
      <c r="O65" s="57"/>
      <c r="P65" s="57"/>
      <c r="Q65" s="57"/>
      <c r="R65" s="57"/>
      <c r="S65" s="57"/>
      <c r="T65" s="40"/>
      <c r="U65" s="40"/>
      <c r="V65" s="40"/>
      <c r="W65" s="40"/>
      <c r="X65" s="40"/>
      <c r="Y65" s="40"/>
    </row>
    <row r="66" spans="1:25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40"/>
      <c r="U66" s="40"/>
      <c r="V66" s="40"/>
      <c r="W66" s="40"/>
      <c r="X66" s="40"/>
      <c r="Y66" s="40"/>
    </row>
    <row r="67" spans="1:25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40"/>
      <c r="U67" s="40"/>
      <c r="V67" s="40"/>
      <c r="W67" s="40"/>
      <c r="X67" s="40"/>
      <c r="Y67" s="40"/>
    </row>
    <row r="68" spans="1:25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40"/>
      <c r="U68" s="40"/>
      <c r="V68" s="40"/>
      <c r="W68" s="40"/>
      <c r="X68" s="40"/>
      <c r="Y68" s="40"/>
    </row>
    <row r="69" spans="1:25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</row>
    <row r="70" spans="1:25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25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</row>
    <row r="72" spans="1:25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</row>
    <row r="73" spans="1:25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</row>
    <row r="74" spans="1:25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</row>
    <row r="75" spans="1:25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</row>
    <row r="76" spans="1:25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</row>
    <row r="77" spans="1:25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</row>
    <row r="78" spans="1:25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</row>
    <row r="79" spans="1:25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</row>
    <row r="80" spans="1:25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</row>
    <row r="81" spans="1:19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</row>
    <row r="82" spans="1:19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</row>
    <row r="83" spans="1:19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</row>
    <row r="84" spans="1:19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</row>
    <row r="85" spans="1:19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</row>
    <row r="86" spans="1:19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</row>
    <row r="87" spans="1:19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</row>
    <row r="88" spans="1:19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</row>
    <row r="89" spans="1:19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</row>
    <row r="90" spans="1:19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</row>
    <row r="91" spans="1:19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</row>
    <row r="92" spans="1:19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</row>
    <row r="93" spans="1:19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</row>
    <row r="94" spans="1:19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</row>
    <row r="95" spans="1:19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</row>
    <row r="96" spans="1:19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</row>
    <row r="97" spans="1:19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</row>
    <row r="98" spans="1:19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</row>
    <row r="99" spans="1:19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</row>
  </sheetData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45555</v>
      </c>
      <c r="F2" s="109">
        <f>Report!$C$51</f>
        <v>0</v>
      </c>
      <c r="G2" s="109" t="str">
        <f>Report!$D$51</f>
        <v>PDT</v>
      </c>
      <c r="H2">
        <v>0</v>
      </c>
      <c r="I2" t="str">
        <f>IF(Report!C35,Report!C35,"")</f>
        <v/>
      </c>
      <c r="J2" t="str">
        <f>IF(Report!D35,Report!D35,"")</f>
        <v/>
      </c>
      <c r="K2" t="str">
        <f>IF(Report!E35,Report!E35,"")</f>
        <v/>
      </c>
      <c r="L2" t="str">
        <f>IF(Report!F35,Report!F35,"")</f>
        <v/>
      </c>
      <c r="M2" s="118" t="str">
        <f>IF(Report!G35&gt;=0,Report!G35,"")</f>
        <v/>
      </c>
      <c r="N2" s="110">
        <f>E2+F2</f>
        <v>45555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45555</v>
      </c>
      <c r="F3" s="109">
        <f>Report!$C$51</f>
        <v>0</v>
      </c>
      <c r="G3" s="109" t="str">
        <f>Report!$D$51</f>
        <v>PDT</v>
      </c>
      <c r="H3">
        <f>Report!B36</f>
        <v>0</v>
      </c>
      <c r="I3" t="str">
        <f>IF(Report!C36,Report!C36,"")</f>
        <v/>
      </c>
      <c r="J3" t="str">
        <f>IF(Report!D36,Report!D36,"")</f>
        <v/>
      </c>
      <c r="K3" t="str">
        <f>IF(Report!E36,Report!E36,"")</f>
        <v/>
      </c>
      <c r="L3" t="str">
        <f>IF(Report!F36,Report!F36,"")</f>
        <v/>
      </c>
      <c r="M3" s="118" t="str">
        <f>IF(Report!G36&gt;=0,Report!G36,"")</f>
        <v/>
      </c>
      <c r="N3" s="110">
        <f t="shared" ref="N3:N66" si="0">E3+F3</f>
        <v>45555</v>
      </c>
      <c r="O3" t="str">
        <f>TRIM("Outfall: "&amp;Report!$C$52&amp;" "&amp;Report!$C$53&amp;" "&amp;Report!$C$54&amp;" "&amp;Report!$C$55)</f>
        <v>Outfall: battery died, no readings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45555</v>
      </c>
      <c r="F4" s="109">
        <f>Report!$C$51</f>
        <v>0</v>
      </c>
      <c r="G4" s="109" t="str">
        <f>Report!$D$51</f>
        <v>PDT</v>
      </c>
      <c r="H4">
        <f>Report!B37</f>
        <v>1</v>
      </c>
      <c r="I4" t="str">
        <f>IF(Report!C37,Report!C37,"")</f>
        <v/>
      </c>
      <c r="J4" t="str">
        <f>IF(Report!D37,Report!D37,"")</f>
        <v/>
      </c>
      <c r="K4" t="str">
        <f>IF(Report!E37,Report!E37,"")</f>
        <v/>
      </c>
      <c r="L4" t="str">
        <f>IF(Report!F37,Report!F37,"")</f>
        <v/>
      </c>
      <c r="M4" s="118" t="str">
        <f>IF(Report!G37&gt;=0,Report!G37,"")</f>
        <v/>
      </c>
      <c r="N4" s="110">
        <f t="shared" si="0"/>
        <v>45555</v>
      </c>
      <c r="O4" t="str">
        <f>TRIM("Outfall: "&amp;Report!$C$52&amp;" "&amp;Report!$C$53&amp;" "&amp;Report!$C$54&amp;" "&amp;Report!$C$55)</f>
        <v>Outfall: battery died, no readings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45555</v>
      </c>
      <c r="F5" s="109">
        <f>Report!$C$51</f>
        <v>0</v>
      </c>
      <c r="G5" s="109" t="str">
        <f>Report!$D$51</f>
        <v>PDT</v>
      </c>
      <c r="H5">
        <f>Report!B38</f>
        <v>2</v>
      </c>
      <c r="I5" t="str">
        <f>IF(Report!C38,Report!C38,"")</f>
        <v/>
      </c>
      <c r="J5" t="str">
        <f>IF(Report!D38,Report!D38,"")</f>
        <v/>
      </c>
      <c r="K5" t="str">
        <f>IF(Report!E38,Report!E38,"")</f>
        <v/>
      </c>
      <c r="L5" t="str">
        <f>IF(Report!F38,Report!F38,"")</f>
        <v/>
      </c>
      <c r="M5" s="118" t="str">
        <f>IF(Report!G38&gt;=0,Report!G38,"")</f>
        <v/>
      </c>
      <c r="N5" s="110">
        <f t="shared" si="0"/>
        <v>45555</v>
      </c>
      <c r="O5" t="str">
        <f>TRIM("Outfall: "&amp;Report!$C$52&amp;" "&amp;Report!$C$53&amp;" "&amp;Report!$C$54&amp;" "&amp;Report!$C$55)</f>
        <v>Outfall: battery died, no readings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45555</v>
      </c>
      <c r="F6" s="109">
        <f>Report!$C$51</f>
        <v>0</v>
      </c>
      <c r="G6" s="109" t="str">
        <f>Report!$D$51</f>
        <v>PDT</v>
      </c>
      <c r="H6">
        <f>Report!B39</f>
        <v>3</v>
      </c>
      <c r="I6" t="str">
        <f>IF(Report!C39,Report!C39,"")</f>
        <v/>
      </c>
      <c r="J6" t="str">
        <f>IF(Report!D39,Report!D39,"")</f>
        <v/>
      </c>
      <c r="K6" t="str">
        <f>IF(Report!E39,Report!E39,"")</f>
        <v/>
      </c>
      <c r="L6" t="str">
        <f>IF(Report!F39,Report!F39,"")</f>
        <v/>
      </c>
      <c r="M6" s="118" t="str">
        <f>IF(Report!G39&gt;=0,Report!G39,"")</f>
        <v/>
      </c>
      <c r="N6" s="110">
        <f t="shared" si="0"/>
        <v>45555</v>
      </c>
      <c r="O6" t="str">
        <f>TRIM("Outfall: "&amp;Report!$C$52&amp;" "&amp;Report!$C$53&amp;" "&amp;Report!$C$54&amp;" "&amp;Report!$C$55)</f>
        <v>Outfall: battery died, no readings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45555</v>
      </c>
      <c r="F7" s="109">
        <f>Report!$C$51</f>
        <v>0</v>
      </c>
      <c r="G7" s="109" t="str">
        <f>Report!$D$51</f>
        <v>PDT</v>
      </c>
      <c r="H7">
        <f>Report!B40</f>
        <v>4</v>
      </c>
      <c r="I7" t="str">
        <f>IF(Report!C40,Report!C40,"")</f>
        <v/>
      </c>
      <c r="J7" t="str">
        <f>IF(Report!D40,Report!D40,"")</f>
        <v/>
      </c>
      <c r="K7" t="str">
        <f>IF(Report!E40,Report!E40,"")</f>
        <v/>
      </c>
      <c r="L7" t="str">
        <f>IF(Report!F40,Report!F40,"")</f>
        <v/>
      </c>
      <c r="M7" s="118" t="str">
        <f>IF(Report!G40&gt;=0,Report!G40,"")</f>
        <v/>
      </c>
      <c r="N7" s="110">
        <f t="shared" si="0"/>
        <v>45555</v>
      </c>
      <c r="O7" t="str">
        <f>TRIM("Outfall: "&amp;Report!$C$52&amp;" "&amp;Report!$C$53&amp;" "&amp;Report!$C$54&amp;" "&amp;Report!$C$55)</f>
        <v>Outfall: battery died, no readings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45555</v>
      </c>
      <c r="F8" s="109">
        <f>Report!$C$51</f>
        <v>0</v>
      </c>
      <c r="G8" s="109" t="str">
        <f>Report!$D$51</f>
        <v>PDT</v>
      </c>
      <c r="H8">
        <f>Report!B41</f>
        <v>5</v>
      </c>
      <c r="I8" t="str">
        <f>IF(Report!C41,Report!C41,"")</f>
        <v/>
      </c>
      <c r="J8" t="str">
        <f>IF(Report!D41,Report!D41,"")</f>
        <v/>
      </c>
      <c r="K8" t="str">
        <f>IF(Report!E41,Report!E41,"")</f>
        <v/>
      </c>
      <c r="L8" t="str">
        <f>IF(Report!F41,Report!F41,"")</f>
        <v/>
      </c>
      <c r="M8" s="118" t="str">
        <f>IF(Report!G41&gt;=0,Report!G41,"")</f>
        <v/>
      </c>
      <c r="N8" s="110">
        <f t="shared" si="0"/>
        <v>45555</v>
      </c>
      <c r="O8" t="str">
        <f>TRIM("Outfall: "&amp;Report!$C$52&amp;" "&amp;Report!$C$53&amp;" "&amp;Report!$C$54&amp;" "&amp;Report!$C$55)</f>
        <v>Outfall: battery died, no readings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45555</v>
      </c>
      <c r="F9" s="109">
        <f>Report!$C$51</f>
        <v>0</v>
      </c>
      <c r="G9" s="109" t="str">
        <f>Report!$D$51</f>
        <v>PDT</v>
      </c>
      <c r="H9">
        <f>Report!B42</f>
        <v>6</v>
      </c>
      <c r="I9" t="str">
        <f>IF(Report!C42,Report!C42,"")</f>
        <v/>
      </c>
      <c r="J9" t="str">
        <f>IF(Report!D42,Report!D42,"")</f>
        <v/>
      </c>
      <c r="K9" t="str">
        <f>IF(Report!E42,Report!E42,"")</f>
        <v/>
      </c>
      <c r="L9" t="str">
        <f>IF(Report!F42,Report!F42,"")</f>
        <v/>
      </c>
      <c r="M9" s="118" t="str">
        <f>IF(Report!G42&gt;=0,Report!G42,"")</f>
        <v/>
      </c>
      <c r="N9" s="110">
        <f t="shared" si="0"/>
        <v>45555</v>
      </c>
      <c r="O9" t="str">
        <f>TRIM("Outfall: "&amp;Report!$C$52&amp;" "&amp;Report!$C$53&amp;" "&amp;Report!$C$54&amp;" "&amp;Report!$C$55)</f>
        <v>Outfall: battery died, no readings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45555</v>
      </c>
      <c r="F10" s="109">
        <f>Report!$C$51</f>
        <v>0</v>
      </c>
      <c r="G10" s="109" t="str">
        <f>Report!$D$51</f>
        <v>PDT</v>
      </c>
      <c r="H10">
        <f>Report!B43</f>
        <v>7</v>
      </c>
      <c r="I10" t="str">
        <f>IF(Report!C43,Report!C43,"")</f>
        <v/>
      </c>
      <c r="J10" t="str">
        <f>IF(Report!D43,Report!D43,"")</f>
        <v/>
      </c>
      <c r="K10" t="str">
        <f>IF(Report!E43,Report!E43,"")</f>
        <v/>
      </c>
      <c r="L10" t="str">
        <f>IF(Report!F43,Report!F43,"")</f>
        <v/>
      </c>
      <c r="M10" s="118" t="str">
        <f>IF(Report!G43&gt;=0,Report!G43,"")</f>
        <v/>
      </c>
      <c r="N10" s="110">
        <f t="shared" si="0"/>
        <v>45555</v>
      </c>
      <c r="O10" t="str">
        <f>TRIM("Outfall: "&amp;Report!$C$52&amp;" "&amp;Report!$C$53&amp;" "&amp;Report!$C$54&amp;" "&amp;Report!$C$55)</f>
        <v>Outfall: battery died, no readings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45555</v>
      </c>
      <c r="F11" s="109">
        <f>Report!$C$51</f>
        <v>0</v>
      </c>
      <c r="G11" s="109" t="str">
        <f>Report!$D$51</f>
        <v>PDT</v>
      </c>
      <c r="H11">
        <f>Report!B44</f>
        <v>8</v>
      </c>
      <c r="I11" t="str">
        <f>IF(Report!C44,Report!C44,"")</f>
        <v/>
      </c>
      <c r="J11" t="str">
        <f>IF(Report!D44,Report!D44,"")</f>
        <v/>
      </c>
      <c r="K11" t="str">
        <f>IF(Report!E44,Report!E44,"")</f>
        <v/>
      </c>
      <c r="L11" t="str">
        <f>IF(Report!F44,Report!F44,"")</f>
        <v/>
      </c>
      <c r="M11" s="118" t="str">
        <f>IF(Report!G44&gt;=0,Report!G44,"")</f>
        <v/>
      </c>
      <c r="N11" s="110">
        <f t="shared" si="0"/>
        <v>45555</v>
      </c>
      <c r="O11" t="str">
        <f>TRIM("Outfall: "&amp;Report!$C$52&amp;" "&amp;Report!$C$53&amp;" "&amp;Report!$C$54&amp;" "&amp;Report!$C$55)</f>
        <v>Outfall: battery died, no readings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45555</v>
      </c>
      <c r="F12" s="109">
        <f>Report!$C$51</f>
        <v>0</v>
      </c>
      <c r="G12" s="109" t="str">
        <f>Report!$D$51</f>
        <v>PDT</v>
      </c>
      <c r="H12">
        <f>Report!B45</f>
        <v>9</v>
      </c>
      <c r="I12" t="str">
        <f>IF(Report!C45,Report!C45,"")</f>
        <v/>
      </c>
      <c r="J12" t="str">
        <f>IF(Report!D45,Report!D45,"")</f>
        <v/>
      </c>
      <c r="K12" t="str">
        <f>IF(Report!E45,Report!E45,"")</f>
        <v/>
      </c>
      <c r="L12" t="str">
        <f>IF(Report!F45,Report!F45,"")</f>
        <v/>
      </c>
      <c r="M12" s="118" t="str">
        <f>IF(Report!G45&gt;=0,Report!G45,"")</f>
        <v/>
      </c>
      <c r="N12" s="110">
        <f t="shared" si="0"/>
        <v>45555</v>
      </c>
      <c r="O12" t="str">
        <f>TRIM("Outfall: "&amp;Report!$C$52&amp;" "&amp;Report!$C$53&amp;" "&amp;Report!$C$54&amp;" "&amp;Report!$C$55)</f>
        <v>Outfall: battery died, no readings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45555</v>
      </c>
      <c r="F13" s="109">
        <f>Report!$C$51</f>
        <v>0</v>
      </c>
      <c r="G13" s="109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18" t="str">
        <f>IF(Report!G46&gt;=0,Report!G46,"")</f>
        <v/>
      </c>
      <c r="N13" s="110">
        <f t="shared" si="0"/>
        <v>45555</v>
      </c>
      <c r="O13" t="str">
        <f>TRIM("Outfall: "&amp;Report!$C$52&amp;" "&amp;Report!$C$53&amp;" "&amp;Report!$C$54&amp;" "&amp;Report!$C$55)</f>
        <v>Outfall: battery died, no readings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45555</v>
      </c>
      <c r="F14" s="109">
        <f>Report!$C$51</f>
        <v>0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45555</v>
      </c>
      <c r="O14" t="str">
        <f>TRIM("Outfall: "&amp;Report!$C$52&amp;" "&amp;Report!$C$53&amp;" "&amp;Report!$C$54&amp;" "&amp;Report!$C$55)</f>
        <v>Outfall: battery died, no readings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45555</v>
      </c>
      <c r="F15" s="109">
        <f>Report!$C$51</f>
        <v>0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45555</v>
      </c>
      <c r="O15" t="str">
        <f>TRIM("Outfall: "&amp;Report!$C$52&amp;" "&amp;Report!$C$53&amp;" "&amp;Report!$C$54&amp;" "&amp;Report!$C$55)</f>
        <v>Outfall: battery died, no readings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45555</v>
      </c>
      <c r="F16" s="109">
        <f>Report!$J$51</f>
        <v>0.42638888888888887</v>
      </c>
      <c r="G16" s="109" t="str">
        <f>Report!$K$51</f>
        <v>PDT</v>
      </c>
      <c r="H16">
        <f>Report!I35</f>
        <v>0</v>
      </c>
      <c r="I16">
        <f>IF(Report!J35,Report!J35,"")</f>
        <v>14.15</v>
      </c>
      <c r="J16">
        <f>IF(Report!K35,Report!K35,"")</f>
        <v>18.149999999999999</v>
      </c>
      <c r="K16" t="str">
        <f>IF(Report!L35,Report!L35,"")</f>
        <v/>
      </c>
      <c r="L16">
        <f>IF(Report!M35,Report!M35,"")</f>
        <v>8.2899999999999991</v>
      </c>
      <c r="M16" s="118">
        <f>IF(Report!N35&gt;=0,Report!N35,"")</f>
        <v>0.97868812178216114</v>
      </c>
      <c r="N16" s="110">
        <f t="shared" si="0"/>
        <v>45555.426388888889</v>
      </c>
      <c r="O16" t="str">
        <f>TRIM("Hohm: "&amp;Report!$J$52&amp;" "&amp;Report!$J$53&amp;" "&amp;Report!$J$54&amp;" "&amp;Report!$J$55)</f>
        <v>Hohm: sunny; still water;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45555</v>
      </c>
      <c r="F17" s="109">
        <f>Report!$J$51</f>
        <v>0.42638888888888887</v>
      </c>
      <c r="G17" s="109" t="str">
        <f>Report!$K$51</f>
        <v>PDT</v>
      </c>
      <c r="H17">
        <f>Report!I36</f>
        <v>1</v>
      </c>
      <c r="I17">
        <f>IF(Report!J36,Report!J36,"")</f>
        <v>17.46</v>
      </c>
      <c r="J17">
        <f>IF(Report!K36,Report!K36,"")</f>
        <v>17.54</v>
      </c>
      <c r="K17" t="str">
        <f>IF(Report!L36,Report!L36,"")</f>
        <v/>
      </c>
      <c r="L17">
        <f>IF(Report!M36,Report!M36,"")</f>
        <v>8.18</v>
      </c>
      <c r="M17" s="118">
        <f>IF(Report!N36&gt;=0,Report!N36,"")</f>
        <v>0.95429671830446672</v>
      </c>
      <c r="N17" s="110">
        <f t="shared" si="0"/>
        <v>45555.426388888889</v>
      </c>
      <c r="O17" t="str">
        <f>TRIM("Hohm: "&amp;Report!$J$52&amp;" "&amp;Report!$J$53&amp;" "&amp;Report!$J$54&amp;" "&amp;Report!$J$55)</f>
        <v>Hohm: sunny; still water;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45555</v>
      </c>
      <c r="F18" s="109">
        <f>Report!$J$51</f>
        <v>0.42638888888888887</v>
      </c>
      <c r="G18" s="109" t="str">
        <f>Report!$K$51</f>
        <v>PDT</v>
      </c>
      <c r="H18">
        <f>Report!I37</f>
        <v>2</v>
      </c>
      <c r="I18">
        <f>IF(Report!J37,Report!J37,"")</f>
        <v>20.13</v>
      </c>
      <c r="J18">
        <f>IF(Report!K37,Report!K37,"")</f>
        <v>17.39</v>
      </c>
      <c r="K18" t="str">
        <f>IF(Report!L37,Report!L37,"")</f>
        <v/>
      </c>
      <c r="L18">
        <f>IF(Report!M37,Report!M37,"")</f>
        <v>8.17</v>
      </c>
      <c r="M18" s="118">
        <f>IF(Report!N37&gt;=0,Report!N37,"")</f>
        <v>0.96977195490878898</v>
      </c>
      <c r="N18" s="110">
        <f t="shared" si="0"/>
        <v>45555.426388888889</v>
      </c>
      <c r="O18" t="str">
        <f>TRIM("Hohm: "&amp;Report!$J$52&amp;" "&amp;Report!$J$53&amp;" "&amp;Report!$J$54&amp;" "&amp;Report!$J$55)</f>
        <v>Hohm: sunny; still water;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45555</v>
      </c>
      <c r="F19" s="109">
        <f>Report!$J$51</f>
        <v>0.42638888888888887</v>
      </c>
      <c r="G19" s="109" t="str">
        <f>Report!$K$51</f>
        <v>PDT</v>
      </c>
      <c r="H19">
        <f>Report!I38</f>
        <v>3</v>
      </c>
      <c r="I19">
        <f>IF(Report!J38,Report!J38,"")</f>
        <v>21.92</v>
      </c>
      <c r="J19">
        <f>IF(Report!K38,Report!K38,"")</f>
        <v>16.829999999999998</v>
      </c>
      <c r="K19" t="str">
        <f>IF(Report!L38,Report!L38,"")</f>
        <v/>
      </c>
      <c r="L19">
        <f>IF(Report!M38,Report!M38,"")</f>
        <v>8.17</v>
      </c>
      <c r="M19" s="118">
        <f>IF(Report!N38&gt;=0,Report!N38,"")</f>
        <v>0.9751944419081453</v>
      </c>
      <c r="N19" s="110">
        <f t="shared" si="0"/>
        <v>45555.426388888889</v>
      </c>
      <c r="O19" t="str">
        <f>TRIM("Hohm: "&amp;Report!$J$52&amp;" "&amp;Report!$J$53&amp;" "&amp;Report!$J$54&amp;" "&amp;Report!$J$55)</f>
        <v>Hohm: sunny; still water;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45555</v>
      </c>
      <c r="F20" s="109">
        <f>Report!$J$51</f>
        <v>0.42638888888888887</v>
      </c>
      <c r="G20" s="109" t="str">
        <f>Report!$K$51</f>
        <v>PDT</v>
      </c>
      <c r="H20">
        <f>Report!I39</f>
        <v>4</v>
      </c>
      <c r="I20">
        <f>IF(Report!J39,Report!J39,"")</f>
        <v>23.92</v>
      </c>
      <c r="J20">
        <f>IF(Report!K39,Report!K39,"")</f>
        <v>16.41</v>
      </c>
      <c r="K20" t="str">
        <f>IF(Report!L39,Report!L39,"")</f>
        <v/>
      </c>
      <c r="L20">
        <f>IF(Report!M39,Report!M39,"")</f>
        <v>8.02</v>
      </c>
      <c r="M20" s="118">
        <f>IF(Report!N39&gt;=0,Report!N39,"")</f>
        <v>0.96010237172352919</v>
      </c>
      <c r="N20" s="110">
        <f t="shared" si="0"/>
        <v>45555.426388888889</v>
      </c>
      <c r="O20" t="str">
        <f>TRIM("Hohm: "&amp;Report!$J$52&amp;" "&amp;Report!$J$53&amp;" "&amp;Report!$J$54&amp;" "&amp;Report!$J$55)</f>
        <v>Hohm: sunny; still water;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45555</v>
      </c>
      <c r="F21" s="109">
        <f>Report!$J$51</f>
        <v>0.42638888888888887</v>
      </c>
      <c r="G21" s="109" t="str">
        <f>Report!$K$51</f>
        <v>PDT</v>
      </c>
      <c r="H21">
        <f>Report!I40</f>
        <v>5</v>
      </c>
      <c r="I21">
        <f>IF(Report!J40,Report!J40,"")</f>
        <v>23.8</v>
      </c>
      <c r="J21">
        <f>IF(Report!K40,Report!K40,"")</f>
        <v>15.58</v>
      </c>
      <c r="K21" t="str">
        <f>IF(Report!L40,Report!L40,"")</f>
        <v/>
      </c>
      <c r="L21">
        <f>IF(Report!M40,Report!M40,"")</f>
        <v>7.62</v>
      </c>
      <c r="M21" s="118">
        <f>IF(Report!N40&gt;=0,Report!N40,"")</f>
        <v>0.90859741698492758</v>
      </c>
      <c r="N21" s="110">
        <f t="shared" si="0"/>
        <v>45555.426388888889</v>
      </c>
      <c r="O21" t="str">
        <f>TRIM("Hohm: "&amp;Report!$J$52&amp;" "&amp;Report!$J$53&amp;" "&amp;Report!$J$54&amp;" "&amp;Report!$J$55)</f>
        <v>Hohm: sunny; still water;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45555</v>
      </c>
      <c r="F22" s="109">
        <f>Report!$J$51</f>
        <v>0.42638888888888887</v>
      </c>
      <c r="G22" s="109" t="str">
        <f>Report!$K$51</f>
        <v>PDT</v>
      </c>
      <c r="H22">
        <f>Report!I41</f>
        <v>6</v>
      </c>
      <c r="I22">
        <f>IF(Report!J41,Report!J41,"")</f>
        <v>25.61</v>
      </c>
      <c r="J22">
        <f>IF(Report!K41,Report!K41,"")</f>
        <v>13.9</v>
      </c>
      <c r="K22" t="str">
        <f>IF(Report!L41,Report!L41,"")</f>
        <v/>
      </c>
      <c r="L22">
        <f>IF(Report!M41,Report!M41,"")</f>
        <v>6.68</v>
      </c>
      <c r="M22" s="118">
        <f>IF(Report!N41&gt;=0,Report!N41,"")</f>
        <v>0.7686548685456267</v>
      </c>
      <c r="N22" s="110">
        <f t="shared" si="0"/>
        <v>45555.426388888889</v>
      </c>
      <c r="O22" t="str">
        <f>TRIM("Hohm: "&amp;Report!$J$52&amp;" "&amp;Report!$J$53&amp;" "&amp;Report!$J$54&amp;" "&amp;Report!$J$55)</f>
        <v>Hohm: sunny; still water;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45555</v>
      </c>
      <c r="F23" s="109">
        <f>Report!$J$51</f>
        <v>0.42638888888888887</v>
      </c>
      <c r="G23" s="109" t="str">
        <f>Report!$K$51</f>
        <v>PDT</v>
      </c>
      <c r="H23">
        <f>Report!I42</f>
        <v>7</v>
      </c>
      <c r="I23">
        <f>IF(Report!J42,Report!J42,"")</f>
        <v>28.95</v>
      </c>
      <c r="J23">
        <f>IF(Report!K42,Report!K42,"")</f>
        <v>13.26</v>
      </c>
      <c r="K23" t="str">
        <f>IF(Report!L42,Report!L42,"")</f>
        <v/>
      </c>
      <c r="L23">
        <f>IF(Report!M42,Report!M42,"")</f>
        <v>6.27</v>
      </c>
      <c r="M23" s="118">
        <f>IF(Report!N42&gt;=0,Report!N42,"")</f>
        <v>0.72012055013895915</v>
      </c>
      <c r="N23" s="110">
        <f t="shared" si="0"/>
        <v>45555.426388888889</v>
      </c>
      <c r="O23" t="str">
        <f>TRIM("Hohm: "&amp;Report!$J$52&amp;" "&amp;Report!$J$53&amp;" "&amp;Report!$J$54&amp;" "&amp;Report!$J$55)</f>
        <v>Hohm: sunny; still water;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45555</v>
      </c>
      <c r="F24" s="109">
        <f>Report!$J$51</f>
        <v>0.42638888888888887</v>
      </c>
      <c r="G24" s="109" t="str">
        <f>Report!$K$51</f>
        <v>PDT</v>
      </c>
      <c r="H24">
        <f>Report!I43</f>
        <v>8</v>
      </c>
      <c r="I24">
        <f>IF(Report!J43,Report!J43,"")</f>
        <v>30.1</v>
      </c>
      <c r="J24">
        <f>IF(Report!K43,Report!K43,"")</f>
        <v>12.56</v>
      </c>
      <c r="K24" t="str">
        <f>IF(Report!L43,Report!L43,"")</f>
        <v/>
      </c>
      <c r="L24">
        <f>IF(Report!M43,Report!M43,"")</f>
        <v>6</v>
      </c>
      <c r="M24" s="118">
        <f>IF(Report!N43&gt;=0,Report!N43,"")</f>
        <v>0.69387934443516852</v>
      </c>
      <c r="N24" s="110">
        <f t="shared" si="0"/>
        <v>45555.426388888889</v>
      </c>
      <c r="O24" t="str">
        <f>TRIM("Hohm: "&amp;Report!$J$52&amp;" "&amp;Report!$J$53&amp;" "&amp;Report!$J$54&amp;" "&amp;Report!$J$55)</f>
        <v>Hohm: sunny; still water;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45555</v>
      </c>
      <c r="F25" s="109">
        <f>Report!$J$51</f>
        <v>0.42638888888888887</v>
      </c>
      <c r="G25" s="109" t="str">
        <f>Report!$K$51</f>
        <v>PDT</v>
      </c>
      <c r="H25">
        <f>Report!I44</f>
        <v>9</v>
      </c>
      <c r="I25">
        <f>IF(Report!J44,Report!J44,"")</f>
        <v>30.88</v>
      </c>
      <c r="J25">
        <f>IF(Report!K44,Report!K44,"")</f>
        <v>12.25</v>
      </c>
      <c r="K25" t="str">
        <f>IF(Report!L44,Report!L44,"")</f>
        <v/>
      </c>
      <c r="L25">
        <f>IF(Report!M44,Report!M44,"")</f>
        <v>5.46</v>
      </c>
      <c r="M25" s="118">
        <f>IF(Report!N44&gt;=0,Report!N44,"")</f>
        <v>0.63201639530911979</v>
      </c>
      <c r="N25" s="110">
        <f t="shared" si="0"/>
        <v>45555.426388888889</v>
      </c>
      <c r="O25" t="str">
        <f>TRIM("Hohm: "&amp;Report!$J$52&amp;" "&amp;Report!$J$53&amp;" "&amp;Report!$J$54&amp;" "&amp;Report!$J$55)</f>
        <v>Hohm: sunny; still water;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45555</v>
      </c>
      <c r="F26" s="109">
        <f>Report!$J$51</f>
        <v>0.42638888888888887</v>
      </c>
      <c r="G26" s="109" t="str">
        <f>Report!$K$51</f>
        <v>PDT</v>
      </c>
      <c r="H26">
        <f>Report!I45</f>
        <v>10</v>
      </c>
      <c r="I26">
        <f>IF(Report!J45,Report!J45,"")</f>
        <v>31.21</v>
      </c>
      <c r="J26">
        <f>IF(Report!K45,Report!K45,"")</f>
        <v>11.92</v>
      </c>
      <c r="K26" t="str">
        <f>IF(Report!L45,Report!L45,"")</f>
        <v/>
      </c>
      <c r="L26">
        <f>IF(Report!M45,Report!M45,"")</f>
        <v>4.83</v>
      </c>
      <c r="M26" s="118">
        <f>IF(Report!N45&gt;=0,Report!N45,"")</f>
        <v>0.55797674276645104</v>
      </c>
      <c r="N26" s="110">
        <f t="shared" si="0"/>
        <v>45555.426388888889</v>
      </c>
      <c r="O26" t="str">
        <f>TRIM("Hohm: "&amp;Report!$J$52&amp;" "&amp;Report!$J$53&amp;" "&amp;Report!$J$54&amp;" "&amp;Report!$J$55)</f>
        <v>Hohm: sunny; still water;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45555</v>
      </c>
      <c r="F27" s="109">
        <f>Report!$J$51</f>
        <v>0.42638888888888887</v>
      </c>
      <c r="G27" s="109" t="str">
        <f>Report!$K$51</f>
        <v>PDT</v>
      </c>
      <c r="H27">
        <f>Report!I46</f>
        <v>12</v>
      </c>
      <c r="I27">
        <f>IF(Report!J46,Report!J46,"")</f>
        <v>31.87</v>
      </c>
      <c r="J27">
        <f>IF(Report!K46,Report!K46,"")</f>
        <v>11.4</v>
      </c>
      <c r="K27" t="str">
        <f>IF(Report!L46,Report!L46,"")</f>
        <v/>
      </c>
      <c r="L27">
        <f>IF(Report!M46,Report!M46,"")</f>
        <v>4.5</v>
      </c>
      <c r="M27" s="118">
        <f>IF(Report!N46&gt;=0,Report!N46,"")</f>
        <v>0.51504804438513507</v>
      </c>
      <c r="N27" s="110">
        <f t="shared" si="0"/>
        <v>45555.426388888889</v>
      </c>
      <c r="O27" t="str">
        <f>TRIM("Hohm: "&amp;Report!$J$52&amp;" "&amp;Report!$J$53&amp;" "&amp;Report!$J$54&amp;" "&amp;Report!$J$55)</f>
        <v>Hohm: sunny; still water;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45555</v>
      </c>
      <c r="F28" s="109">
        <f>Report!$J$51</f>
        <v>0.42638888888888887</v>
      </c>
      <c r="G28" s="109" t="str">
        <f>Report!$K$51</f>
        <v>PDT</v>
      </c>
      <c r="H28">
        <f>Report!I47</f>
        <v>15</v>
      </c>
      <c r="I28">
        <f>IF(Report!J47,Report!J47,"")</f>
        <v>32.04</v>
      </c>
      <c r="J28">
        <f>IF(Report!K47,Report!K47,"")</f>
        <v>11.02</v>
      </c>
      <c r="K28" t="str">
        <f>IF(Report!L47,Report!L47,"")</f>
        <v/>
      </c>
      <c r="L28">
        <f>IF(Report!M47,Report!M47,"")</f>
        <v>4.1100000000000003</v>
      </c>
      <c r="M28" s="118">
        <f>IF(Report!N47&gt;=0,Report!N47,"")</f>
        <v>0.46851818422740565</v>
      </c>
      <c r="N28" s="110">
        <f t="shared" si="0"/>
        <v>45555.426388888889</v>
      </c>
      <c r="O28" t="str">
        <f>TRIM("Hohm: "&amp;Report!$J$52&amp;" "&amp;Report!$J$53&amp;" "&amp;Report!$J$54&amp;" "&amp;Report!$J$55)</f>
        <v>Hohm: sunny; still water;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45555</v>
      </c>
      <c r="F29" s="109">
        <f>Report!$J$51</f>
        <v>0.42638888888888887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45555.426388888889</v>
      </c>
      <c r="O29" t="str">
        <f>TRIM("Hohm: "&amp;Report!$J$52&amp;" "&amp;Report!$J$53&amp;" "&amp;Report!$J$54&amp;" "&amp;Report!$J$55)</f>
        <v>Hohm: sunny; still water;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45555</v>
      </c>
      <c r="F30" s="109">
        <f>Report!$J$51</f>
        <v>0.42638888888888887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45555.426388888889</v>
      </c>
      <c r="O30" t="str">
        <f>TRIM("Hohm: "&amp;Report!$J$52&amp;" "&amp;Report!$J$53&amp;" "&amp;Report!$J$54&amp;" "&amp;Report!$J$55)</f>
        <v>Hohm: sunny; still water;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45555</v>
      </c>
      <c r="F31" s="109">
        <f>Report!$C$27</f>
        <v>0.3923611111111111</v>
      </c>
      <c r="G31" s="109" t="str">
        <f>Report!$D$27</f>
        <v>PDT</v>
      </c>
      <c r="H31">
        <f>Report!I6</f>
        <v>0</v>
      </c>
      <c r="I31">
        <f>IF(Report!J6,Report!J6,"")</f>
        <v>9.2100000000000009</v>
      </c>
      <c r="J31">
        <f>IF(Report!K6,Report!K6,"")</f>
        <v>17.79</v>
      </c>
      <c r="K31" t="str">
        <f>IF(Report!L6,Report!L6,"")</f>
        <v/>
      </c>
      <c r="L31">
        <f>IF(Report!M6,Report!M6,"")</f>
        <v>8.75</v>
      </c>
      <c r="M31" s="118">
        <f>IF(Report!N6&gt;=0,Report!N6,"")</f>
        <v>0.99599195283553787</v>
      </c>
      <c r="N31" s="110">
        <f t="shared" si="0"/>
        <v>45555.392361111109</v>
      </c>
      <c r="O31" t="str">
        <f>TRIM("Polly: "&amp;Report!$J$25&amp;" "&amp;Report!J$26&amp;" "&amp;Report!$J$27&amp;" "&amp;Report!$J$28)</f>
        <v>Polly: sunny; still water; slight breeze from southwest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45555</v>
      </c>
      <c r="F32" s="109">
        <f>Report!$C$27</f>
        <v>0.3923611111111111</v>
      </c>
      <c r="G32" s="109" t="str">
        <f>Report!$D$27</f>
        <v>PDT</v>
      </c>
      <c r="H32">
        <f>Report!I7</f>
        <v>1</v>
      </c>
      <c r="I32">
        <f>IF(Report!J7,Report!J7,"")</f>
        <v>15.55</v>
      </c>
      <c r="J32">
        <f>IF(Report!K7,Report!K7,"")</f>
        <v>17.64</v>
      </c>
      <c r="K32" t="str">
        <f>IF(Report!L7,Report!L7,"")</f>
        <v/>
      </c>
      <c r="L32">
        <f>IF(Report!M7,Report!M7,"")</f>
        <v>8.17</v>
      </c>
      <c r="M32" s="118">
        <f>IF(Report!N7&gt;=0,Report!N7,"")</f>
        <v>0.96316510774160458</v>
      </c>
      <c r="N32" s="110">
        <f t="shared" si="0"/>
        <v>45555.392361111109</v>
      </c>
      <c r="O32" t="str">
        <f>TRIM("Polly: "&amp;Report!$J$25&amp;" "&amp;Report!J$26&amp;" "&amp;Report!$J$27&amp;" "&amp;Report!$J$28)</f>
        <v>Polly: sunny; still water; slight breeze from southwest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45555</v>
      </c>
      <c r="F33" s="109">
        <f>Report!$C$27</f>
        <v>0.3923611111111111</v>
      </c>
      <c r="G33" s="109" t="str">
        <f>Report!$D$27</f>
        <v>PDT</v>
      </c>
      <c r="H33">
        <f>Report!I8</f>
        <v>2</v>
      </c>
      <c r="I33">
        <f>IF(Report!J8,Report!J8,"")</f>
        <v>20.55</v>
      </c>
      <c r="J33">
        <f>IF(Report!K8,Report!K8,"")</f>
        <v>17.22</v>
      </c>
      <c r="K33" t="str">
        <f>IF(Report!L8,Report!L8,"")</f>
        <v/>
      </c>
      <c r="L33">
        <f>IF(Report!M8,Report!M8,"")</f>
        <v>8.17</v>
      </c>
      <c r="M33" s="118">
        <f>IF(Report!N8&gt;=0,Report!N8,"")</f>
        <v>0.98535201555134133</v>
      </c>
      <c r="N33" s="110">
        <f t="shared" si="0"/>
        <v>45555.392361111109</v>
      </c>
      <c r="O33" t="str">
        <f>TRIM("Polly: "&amp;Report!$J$25&amp;" "&amp;Report!J$26&amp;" "&amp;Report!$J$27&amp;" "&amp;Report!$J$28)</f>
        <v>Polly: sunny; still water; slight breeze from southwest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45555</v>
      </c>
      <c r="F34" s="109">
        <f>Report!$C$27</f>
        <v>0.3923611111111111</v>
      </c>
      <c r="G34" s="109" t="str">
        <f>Report!$D$27</f>
        <v>PDT</v>
      </c>
      <c r="H34">
        <f>Report!I9</f>
        <v>3</v>
      </c>
      <c r="I34">
        <f>IF(Report!J9,Report!J9,"")</f>
        <v>22.36</v>
      </c>
      <c r="J34">
        <f>IF(Report!K9,Report!K9,"")</f>
        <v>16.59</v>
      </c>
      <c r="K34" t="str">
        <f>IF(Report!L9,Report!L9,"")</f>
        <v/>
      </c>
      <c r="L34">
        <f>IF(Report!M9,Report!M9,"")</f>
        <v>8.0399999999999991</v>
      </c>
      <c r="M34" s="118">
        <f>IF(Report!N9&gt;=0,Report!N9,"")</f>
        <v>0.96867702876275419</v>
      </c>
      <c r="N34" s="110">
        <f t="shared" si="0"/>
        <v>45555.392361111109</v>
      </c>
      <c r="O34" t="str">
        <f>TRIM("Polly: "&amp;Report!$J$25&amp;" "&amp;Report!J$26&amp;" "&amp;Report!$J$27&amp;" "&amp;Report!$J$28)</f>
        <v>Polly: sunny; still water; slight breeze from southwest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45555</v>
      </c>
      <c r="F35" s="109">
        <f>Report!$C$27</f>
        <v>0.3923611111111111</v>
      </c>
      <c r="G35" s="109" t="str">
        <f>Report!$D$27</f>
        <v>PDT</v>
      </c>
      <c r="H35">
        <f>Report!I10</f>
        <v>4</v>
      </c>
      <c r="I35">
        <f>IF(Report!J10,Report!J10,"")</f>
        <v>23.43</v>
      </c>
      <c r="J35">
        <f>IF(Report!K10,Report!K10,"")</f>
        <v>16.440000000000001</v>
      </c>
      <c r="K35" t="str">
        <f>IF(Report!L10,Report!L10,"")</f>
        <v/>
      </c>
      <c r="L35">
        <f>IF(Report!M10,Report!M10,"")</f>
        <v>7.91</v>
      </c>
      <c r="M35" s="118">
        <f>IF(Report!N10&gt;=0,Report!N10,"")</f>
        <v>0.95668528652092877</v>
      </c>
      <c r="N35" s="110">
        <f t="shared" si="0"/>
        <v>45555.392361111109</v>
      </c>
      <c r="O35" t="str">
        <f>TRIM("Polly: "&amp;Report!$J$25&amp;" "&amp;Report!J$26&amp;" "&amp;Report!$J$27&amp;" "&amp;Report!$J$28)</f>
        <v>Polly: sunny; still water; slight breeze from southwest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45555</v>
      </c>
      <c r="F36" s="109">
        <f>Report!$C$27</f>
        <v>0.3923611111111111</v>
      </c>
      <c r="G36" s="109" t="str">
        <f>Report!$D$27</f>
        <v>PDT</v>
      </c>
      <c r="H36">
        <f>Report!I11</f>
        <v>5</v>
      </c>
      <c r="I36">
        <f>IF(Report!J11,Report!J11,"")</f>
        <v>26.67</v>
      </c>
      <c r="J36">
        <f>IF(Report!K11,Report!K11,"")</f>
        <v>15.5</v>
      </c>
      <c r="K36" t="str">
        <f>IF(Report!L11,Report!L11,"")</f>
        <v/>
      </c>
      <c r="L36">
        <f>IF(Report!M11,Report!M11,"")</f>
        <v>7.53</v>
      </c>
      <c r="M36" s="118">
        <f>IF(Report!N11&gt;=0,Report!N11,"")</f>
        <v>0.91255909547900271</v>
      </c>
      <c r="N36" s="110">
        <f t="shared" si="0"/>
        <v>45555.392361111109</v>
      </c>
      <c r="O36" t="str">
        <f>TRIM("Polly: "&amp;Report!$J$25&amp;" "&amp;Report!J$26&amp;" "&amp;Report!$J$27&amp;" "&amp;Report!$J$28)</f>
        <v>Polly: sunny; still water; slight breeze from southwest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45555</v>
      </c>
      <c r="F37" s="109">
        <f>Report!$C$27</f>
        <v>0.3923611111111111</v>
      </c>
      <c r="G37" s="109" t="str">
        <f>Report!$D$27</f>
        <v>PDT</v>
      </c>
      <c r="H37">
        <f>Report!I12</f>
        <v>6</v>
      </c>
      <c r="I37">
        <f>IF(Report!J12,Report!J12,"")</f>
        <v>29.33</v>
      </c>
      <c r="J37">
        <f>IF(Report!K12,Report!K12,"")</f>
        <v>14.08</v>
      </c>
      <c r="K37" t="str">
        <f>IF(Report!L12,Report!L12,"")</f>
        <v/>
      </c>
      <c r="L37">
        <f>IF(Report!M12,Report!M12,"")</f>
        <v>6.7</v>
      </c>
      <c r="M37" s="118">
        <f>IF(Report!N12&gt;=0,Report!N12,"")</f>
        <v>0.80243055511855121</v>
      </c>
      <c r="N37" s="110">
        <f t="shared" si="0"/>
        <v>45555.392361111109</v>
      </c>
      <c r="O37" t="str">
        <f>TRIM("Polly: "&amp;Report!$J$25&amp;" "&amp;Report!J$26&amp;" "&amp;Report!$J$27&amp;" "&amp;Report!$J$28)</f>
        <v>Polly: sunny; still water; slight breeze from southwest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45555</v>
      </c>
      <c r="F38" s="109">
        <f>Report!$C$27</f>
        <v>0.3923611111111111</v>
      </c>
      <c r="G38" s="109" t="str">
        <f>Report!$D$27</f>
        <v>PDT</v>
      </c>
      <c r="H38">
        <f>Report!I13</f>
        <v>7</v>
      </c>
      <c r="I38">
        <f>IF(Report!J13,Report!J13,"")</f>
        <v>30.26</v>
      </c>
      <c r="J38">
        <f>IF(Report!K13,Report!K13,"")</f>
        <v>13.26</v>
      </c>
      <c r="K38" t="str">
        <f>IF(Report!L13,Report!L13,"")</f>
        <v/>
      </c>
      <c r="L38">
        <f>IF(Report!M13,Report!M13,"")</f>
        <v>6.22</v>
      </c>
      <c r="M38" s="118">
        <f>IF(Report!N13&gt;=0,Report!N13,"")</f>
        <v>0.73667451008203921</v>
      </c>
      <c r="N38" s="110">
        <f t="shared" si="0"/>
        <v>45555.392361111109</v>
      </c>
      <c r="O38" t="str">
        <f>TRIM("Polly: "&amp;Report!$J$25&amp;" "&amp;Report!J$26&amp;" "&amp;Report!$J$27&amp;" "&amp;Report!$J$28)</f>
        <v>Polly: sunny; still water; slight breeze from southwest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45555</v>
      </c>
      <c r="F39" s="109">
        <f>Report!$C$27</f>
        <v>0.3923611111111111</v>
      </c>
      <c r="G39" s="109" t="str">
        <f>Report!$D$27</f>
        <v>PDT</v>
      </c>
      <c r="H39">
        <f>Report!I14</f>
        <v>8</v>
      </c>
      <c r="I39">
        <f>IF(Report!J14,Report!J14,"")</f>
        <v>30.93</v>
      </c>
      <c r="J39">
        <f>IF(Report!K14,Report!K14,"")</f>
        <v>12.71</v>
      </c>
      <c r="K39" t="str">
        <f>IF(Report!L14,Report!L14,"")</f>
        <v/>
      </c>
      <c r="L39">
        <f>IF(Report!M14,Report!M14,"")</f>
        <v>5.65</v>
      </c>
      <c r="M39" s="118">
        <f>IF(Report!N14&gt;=0,Report!N14,"")</f>
        <v>0.66428223404756059</v>
      </c>
      <c r="N39" s="110">
        <f t="shared" si="0"/>
        <v>45555.392361111109</v>
      </c>
      <c r="O39" t="str">
        <f>TRIM("Polly: "&amp;Report!$J$25&amp;" "&amp;Report!J$26&amp;" "&amp;Report!$J$27&amp;" "&amp;Report!$J$28)</f>
        <v>Polly: sunny; still water; slight breeze from southwest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45555</v>
      </c>
      <c r="F40" s="109">
        <f>Report!$C$27</f>
        <v>0.3923611111111111</v>
      </c>
      <c r="G40" s="109" t="str">
        <f>Report!$D$27</f>
        <v>PDT</v>
      </c>
      <c r="H40">
        <f>Report!I15</f>
        <v>9</v>
      </c>
      <c r="I40">
        <f>IF(Report!J15,Report!J15,"")</f>
        <v>31.21</v>
      </c>
      <c r="J40">
        <f>IF(Report!K15,Report!K15,"")</f>
        <v>12.38</v>
      </c>
      <c r="K40" t="str">
        <f>IF(Report!L15,Report!L15,"")</f>
        <v/>
      </c>
      <c r="L40">
        <f>IF(Report!M15,Report!M15,"")</f>
        <v>5.41</v>
      </c>
      <c r="M40" s="118">
        <f>IF(Report!N15&gt;=0,Report!N15,"")</f>
        <v>0.63271708554946748</v>
      </c>
      <c r="N40" s="110">
        <f t="shared" si="0"/>
        <v>45555.392361111109</v>
      </c>
      <c r="O40" t="str">
        <f>TRIM("Polly: "&amp;Report!$J$25&amp;" "&amp;Report!J$26&amp;" "&amp;Report!$J$27&amp;" "&amp;Report!$J$28)</f>
        <v>Polly: sunny; still water; slight breeze from southwest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45555</v>
      </c>
      <c r="F41" s="109">
        <f>Report!$C$27</f>
        <v>0.3923611111111111</v>
      </c>
      <c r="G41" s="109" t="str">
        <f>Report!$D$27</f>
        <v>PDT</v>
      </c>
      <c r="H41">
        <f>Report!I16</f>
        <v>10</v>
      </c>
      <c r="I41">
        <f>IF(Report!J16,Report!J16,"")</f>
        <v>31.38</v>
      </c>
      <c r="J41">
        <f>IF(Report!K16,Report!K16,"")</f>
        <v>12.17</v>
      </c>
      <c r="K41" t="str">
        <f>IF(Report!L16,Report!L16,"")</f>
        <v/>
      </c>
      <c r="L41">
        <f>IF(Report!M16,Report!M16,"")</f>
        <v>5.14</v>
      </c>
      <c r="M41" s="118">
        <f>IF(Report!N16&gt;=0,Report!N16,"")</f>
        <v>0.59907616060514024</v>
      </c>
      <c r="N41" s="110">
        <f t="shared" si="0"/>
        <v>45555.392361111109</v>
      </c>
      <c r="O41" t="str">
        <f>TRIM("Polly: "&amp;Report!$J$25&amp;" "&amp;Report!J$26&amp;" "&amp;Report!$J$27&amp;" "&amp;Report!$J$28)</f>
        <v>Polly: sunny; still water; slight breeze from southwest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45555</v>
      </c>
      <c r="F42" s="109">
        <f>Report!$C$27</f>
        <v>0.3923611111111111</v>
      </c>
      <c r="G42" s="109" t="str">
        <f>Report!$D$27</f>
        <v>PDT</v>
      </c>
      <c r="H42">
        <f>Report!I17</f>
        <v>12</v>
      </c>
      <c r="I42">
        <f>IF(Report!J17,Report!J17,"")</f>
        <v>31.79</v>
      </c>
      <c r="J42">
        <f>IF(Report!K17,Report!K17,"")</f>
        <v>11.7</v>
      </c>
      <c r="K42" t="str">
        <f>IF(Report!L17,Report!L17,"")</f>
        <v/>
      </c>
      <c r="L42">
        <f>IF(Report!M17,Report!M17,"")</f>
        <v>4.26</v>
      </c>
      <c r="M42" s="118">
        <f>IF(Report!N17&gt;=0,Report!N17,"")</f>
        <v>0.49276723483806406</v>
      </c>
      <c r="N42" s="110">
        <f t="shared" si="0"/>
        <v>45555.392361111109</v>
      </c>
      <c r="O42" t="str">
        <f>TRIM("Polly: "&amp;Report!$J$25&amp;" "&amp;Report!J$26&amp;" "&amp;Report!$J$27&amp;" "&amp;Report!$J$28)</f>
        <v>Polly: sunny; still water; slight breeze from southwest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45555</v>
      </c>
      <c r="F43" s="109">
        <f>Report!$C$27</f>
        <v>0.3923611111111111</v>
      </c>
      <c r="G43" s="109" t="str">
        <f>Report!$D$27</f>
        <v>PDT</v>
      </c>
      <c r="H43">
        <f>Report!I18</f>
        <v>15</v>
      </c>
      <c r="I43">
        <f>IF(Report!J18,Report!J18,"")</f>
        <v>31.87</v>
      </c>
      <c r="J43">
        <f>IF(Report!K18,Report!K18,"")</f>
        <v>11.37</v>
      </c>
      <c r="K43" t="str">
        <f>IF(Report!L18,Report!L18,"")</f>
        <v/>
      </c>
      <c r="L43">
        <f>IF(Report!M18,Report!M18,"")</f>
        <v>3.92</v>
      </c>
      <c r="M43" s="118">
        <f>IF(Report!N18&gt;=0,Report!N18,"")</f>
        <v>0.45037223671054133</v>
      </c>
      <c r="N43" s="110">
        <f t="shared" si="0"/>
        <v>45555.392361111109</v>
      </c>
      <c r="O43" t="str">
        <f>TRIM("Polly: "&amp;Report!$J$25&amp;" "&amp;Report!J$26&amp;" "&amp;Report!$J$27&amp;" "&amp;Report!$J$28)</f>
        <v>Polly: sunny; still water; slight breeze from southwest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45555</v>
      </c>
      <c r="F44" s="109">
        <f>Report!$C$27</f>
        <v>0.3923611111111111</v>
      </c>
      <c r="G44" s="109" t="str">
        <f>Report!$D$27</f>
        <v>PDT</v>
      </c>
      <c r="H44">
        <f>Report!I19</f>
        <v>20</v>
      </c>
      <c r="I44">
        <f>IF(Report!J19,Report!J19,"")</f>
        <v>32.07</v>
      </c>
      <c r="J44">
        <f>IF(Report!K19,Report!K19,"")</f>
        <v>11.07</v>
      </c>
      <c r="K44" t="str">
        <f>IF(Report!L19,Report!L19,"")</f>
        <v/>
      </c>
      <c r="L44">
        <f>IF(Report!M19,Report!M19,"")</f>
        <v>3.9</v>
      </c>
      <c r="M44" s="118">
        <f>IF(Report!N19&gt;=0,Report!N19,"")</f>
        <v>0.44568342971863867</v>
      </c>
      <c r="N44" s="110">
        <f t="shared" si="0"/>
        <v>45555.392361111109</v>
      </c>
      <c r="O44" t="str">
        <f>TRIM("Polly: "&amp;Report!$J$25&amp;" "&amp;Report!J$26&amp;" "&amp;Report!$J$27&amp;" "&amp;Report!$J$28)</f>
        <v>Polly: sunny; still water; slight breeze from southwest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45555</v>
      </c>
      <c r="F45" s="109">
        <f>Report!$C$27</f>
        <v>0.3923611111111111</v>
      </c>
      <c r="G45" s="109" t="str">
        <f>Report!$D$27</f>
        <v>PDT</v>
      </c>
      <c r="H45">
        <f>Report!I20</f>
        <v>25</v>
      </c>
      <c r="I45">
        <f>IF(Report!J20,Report!J20,"")</f>
        <v>32.22</v>
      </c>
      <c r="J45">
        <f>IF(Report!K20,Report!K20,"")</f>
        <v>10.75</v>
      </c>
      <c r="K45" t="str">
        <f>IF(Report!L20,Report!L20,"")</f>
        <v/>
      </c>
      <c r="L45">
        <f>IF(Report!M20,Report!M20,"")</f>
        <v>3.62</v>
      </c>
      <c r="M45" s="118">
        <f>IF(Report!N20&gt;=0,Report!N20,"")</f>
        <v>0.41113452441756904</v>
      </c>
      <c r="N45" s="110">
        <f t="shared" si="0"/>
        <v>45555.392361111109</v>
      </c>
      <c r="O45" t="str">
        <f>TRIM("Polly: "&amp;Report!$J$25&amp;" "&amp;Report!J$26&amp;" "&amp;Report!$J$27&amp;" "&amp;Report!$J$28)</f>
        <v>Polly: sunny; still water; slight breeze from southwest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45555</v>
      </c>
      <c r="F46" s="109">
        <f>Report!$C$27</f>
        <v>0.3923611111111111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45555.392361111109</v>
      </c>
      <c r="O46" t="str">
        <f>TRIM("Polly: "&amp;Report!$J$25&amp;" "&amp;Report!J$26&amp;" "&amp;Report!$J$27&amp;" "&amp;Report!$J$28)</f>
        <v>Polly: sunny; still water; slight breeze from southwest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45555</v>
      </c>
      <c r="F47" s="109">
        <f>Report!$C$27</f>
        <v>0.3923611111111111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45555.392361111109</v>
      </c>
      <c r="O47" t="str">
        <f>TRIM("Polly: "&amp;Report!$J$25&amp;" "&amp;Report!J$26&amp;" "&amp;Report!$J$27&amp;" "&amp;Report!$J$28)</f>
        <v>Polly: sunny; still water; slight breeze from southwest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45555</v>
      </c>
      <c r="F48" s="109">
        <f>Report!$J$24</f>
        <v>0.41249999999999998</v>
      </c>
      <c r="G48" s="109" t="str">
        <f>Report!$K$24</f>
        <v>PDT</v>
      </c>
      <c r="H48">
        <f>Report!B6</f>
        <v>0</v>
      </c>
      <c r="I48">
        <f>IF(Report!C6,Report!C6,"")</f>
        <v>9.69</v>
      </c>
      <c r="J48">
        <f>IF(Report!D6,Report!D6,"")</f>
        <v>16.89</v>
      </c>
      <c r="K48" t="str">
        <f>IF(Report!E6,Report!E6,"")</f>
        <v/>
      </c>
      <c r="L48">
        <f>IF(Report!F6,Report!F6,"")</f>
        <v>8.85</v>
      </c>
      <c r="M48" s="118">
        <f>IF(Report!G6&gt;=0,Report!G6,"")</f>
        <v>0.99249980247996139</v>
      </c>
      <c r="N48" s="110">
        <f t="shared" si="0"/>
        <v>45555.412499999999</v>
      </c>
      <c r="O48" t="str">
        <f>TRIM("5KM: "&amp;Report!$C$28&amp;" "&amp;Report!$C$29&amp;" "&amp;Report!$C$30&amp;" "&amp;Report!$C$31)</f>
        <v>5KM: sunny; still water;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45555</v>
      </c>
      <c r="F49" s="109">
        <f>Report!$J$24</f>
        <v>0.41249999999999998</v>
      </c>
      <c r="G49" s="109" t="str">
        <f>Report!$K$24</f>
        <v>PDT</v>
      </c>
      <c r="H49">
        <f>Report!B7</f>
        <v>1</v>
      </c>
      <c r="I49">
        <f>IF(Report!C7,Report!C7,"")</f>
        <v>9.65</v>
      </c>
      <c r="J49">
        <f>IF(Report!D7,Report!D7,"")</f>
        <v>17.329999999999998</v>
      </c>
      <c r="K49" t="str">
        <f>IF(Report!E7,Report!E7,"")</f>
        <v/>
      </c>
      <c r="L49">
        <f>IF(Report!F7,Report!F7,"")</f>
        <v>8.74</v>
      </c>
      <c r="M49" s="118">
        <f>IF(Report!G7&gt;=0,Report!G7,"")</f>
        <v>0.98848913339748889</v>
      </c>
      <c r="N49" s="110">
        <f t="shared" si="0"/>
        <v>45555.412499999999</v>
      </c>
      <c r="O49" t="str">
        <f>TRIM("5KM: "&amp;Report!$C$28&amp;" "&amp;Report!$C$29&amp;" "&amp;Report!$C$30&amp;" "&amp;Report!$C$31)</f>
        <v>5KM: sunny; still water;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45555</v>
      </c>
      <c r="F50" s="109">
        <f>Report!$J$24</f>
        <v>0.41249999999999998</v>
      </c>
      <c r="G50" s="109" t="str">
        <f>Report!$K$24</f>
        <v>PDT</v>
      </c>
      <c r="H50">
        <f>Report!B8</f>
        <v>2</v>
      </c>
      <c r="I50">
        <f>IF(Report!C8,Report!C8,"")</f>
        <v>18.64</v>
      </c>
      <c r="J50">
        <f>IF(Report!D8,Report!D8,"")</f>
        <v>17.190000000000001</v>
      </c>
      <c r="K50" t="str">
        <f>IF(Report!E8,Report!E8,"")</f>
        <v/>
      </c>
      <c r="L50">
        <f>IF(Report!F8,Report!F8,"")</f>
        <v>8.16</v>
      </c>
      <c r="M50" s="118">
        <f>IF(Report!G8&gt;=0,Report!G8,"")</f>
        <v>0.9718668057631038</v>
      </c>
      <c r="N50" s="110">
        <f t="shared" si="0"/>
        <v>45555.412499999999</v>
      </c>
      <c r="O50" t="str">
        <f>TRIM("5KM: "&amp;Report!$C$28&amp;" "&amp;Report!$C$29&amp;" "&amp;Report!$C$30&amp;" "&amp;Report!$C$31)</f>
        <v>5KM: sunny; still water;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45555</v>
      </c>
      <c r="F51" s="109">
        <f>Report!$J$24</f>
        <v>0.41249999999999998</v>
      </c>
      <c r="G51" s="109" t="str">
        <f>Report!$K$24</f>
        <v>PDT</v>
      </c>
      <c r="H51">
        <f>Report!B9</f>
        <v>3</v>
      </c>
      <c r="I51">
        <f>IF(Report!C9,Report!C9,"")</f>
        <v>20.13</v>
      </c>
      <c r="J51">
        <f>IF(Report!D9,Report!D9,"")</f>
        <v>16.760000000000002</v>
      </c>
      <c r="K51" t="str">
        <f>IF(Report!E9,Report!E9,"")</f>
        <v/>
      </c>
      <c r="L51">
        <f>IF(Report!F9,Report!F9,"")</f>
        <v>8.2200000000000006</v>
      </c>
      <c r="M51" s="118">
        <f>IF(Report!G9&gt;=0,Report!G9,"")</f>
        <v>0.97979796302906053</v>
      </c>
      <c r="N51" s="110">
        <f t="shared" si="0"/>
        <v>45555.412499999999</v>
      </c>
      <c r="O51" t="str">
        <f>TRIM("5KM: "&amp;Report!$C$28&amp;" "&amp;Report!$C$29&amp;" "&amp;Report!$C$30&amp;" "&amp;Report!$C$31)</f>
        <v>5KM: sunny; still water;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45555</v>
      </c>
      <c r="F52" s="109">
        <f>Report!$J$24</f>
        <v>0.41249999999999998</v>
      </c>
      <c r="G52" s="109" t="str">
        <f>Report!$K$24</f>
        <v>PDT</v>
      </c>
      <c r="H52">
        <f>Report!B10</f>
        <v>4</v>
      </c>
      <c r="I52">
        <f>IF(Report!C10,Report!C10,"")</f>
        <v>24.11</v>
      </c>
      <c r="J52">
        <f>IF(Report!D10,Report!D10,"")</f>
        <v>16.16</v>
      </c>
      <c r="K52" t="str">
        <f>IF(Report!E10,Report!E10,"")</f>
        <v/>
      </c>
      <c r="L52">
        <f>IF(Report!F10,Report!F10,"")</f>
        <v>8.18</v>
      </c>
      <c r="M52" s="118">
        <f>IF(Report!G10&gt;=0,Report!G10,"")</f>
        <v>0.9881060595925405</v>
      </c>
      <c r="N52" s="110">
        <f t="shared" si="0"/>
        <v>45555.412499999999</v>
      </c>
      <c r="O52" t="str">
        <f>TRIM("5KM: "&amp;Report!$C$28&amp;" "&amp;Report!$C$29&amp;" "&amp;Report!$C$30&amp;" "&amp;Report!$C$31)</f>
        <v>5KM: sunny; still water;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45555</v>
      </c>
      <c r="F53" s="109">
        <f>Report!$J$24</f>
        <v>0.41249999999999998</v>
      </c>
      <c r="G53" s="109" t="str">
        <f>Report!$K$24</f>
        <v>PDT</v>
      </c>
      <c r="H53">
        <f>Report!B11</f>
        <v>5</v>
      </c>
      <c r="I53">
        <f>IF(Report!C11,Report!C11,"")</f>
        <v>24.17</v>
      </c>
      <c r="J53">
        <f>IF(Report!D11,Report!D11,"")</f>
        <v>15.4</v>
      </c>
      <c r="K53" t="str">
        <f>IF(Report!E11,Report!E11,"")</f>
        <v/>
      </c>
      <c r="L53">
        <f>IF(Report!F11,Report!F11,"")</f>
        <v>7.97</v>
      </c>
      <c r="M53" s="118">
        <f>IF(Report!G11&gt;=0,Report!G11,"")</f>
        <v>0.94837200191264381</v>
      </c>
      <c r="N53" s="110">
        <f t="shared" si="0"/>
        <v>45555.412499999999</v>
      </c>
      <c r="O53" t="str">
        <f>TRIM("5KM: "&amp;Report!$C$28&amp;" "&amp;Report!$C$29&amp;" "&amp;Report!$C$30&amp;" "&amp;Report!$C$31)</f>
        <v>5KM: sunny; still water;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45555</v>
      </c>
      <c r="F54" s="109">
        <f>Report!$J$24</f>
        <v>0.41249999999999998</v>
      </c>
      <c r="G54" s="109" t="str">
        <f>Report!$K$24</f>
        <v>PDT</v>
      </c>
      <c r="H54">
        <f>Report!B12</f>
        <v>6</v>
      </c>
      <c r="I54">
        <f>IF(Report!C12,Report!C12,"")</f>
        <v>28.92</v>
      </c>
      <c r="J54">
        <f>IF(Report!D12,Report!D12,"")</f>
        <v>14.4</v>
      </c>
      <c r="K54" t="str">
        <f>IF(Report!E12,Report!E12,"")</f>
        <v/>
      </c>
      <c r="L54">
        <f>IF(Report!F12,Report!F12,"")</f>
        <v>7.13</v>
      </c>
      <c r="M54" s="118">
        <f>IF(Report!G12&gt;=0,Report!G12,"")</f>
        <v>0.85732825922151212</v>
      </c>
      <c r="N54" s="110">
        <f t="shared" si="0"/>
        <v>45555.412499999999</v>
      </c>
      <c r="O54" t="str">
        <f>TRIM("5KM: "&amp;Report!$C$28&amp;" "&amp;Report!$C$29&amp;" "&amp;Report!$C$30&amp;" "&amp;Report!$C$31)</f>
        <v>5KM: sunny; still water;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45555</v>
      </c>
      <c r="F55" s="109">
        <f>Report!$J$24</f>
        <v>0.41249999999999998</v>
      </c>
      <c r="G55" s="109" t="str">
        <f>Report!$K$24</f>
        <v>PDT</v>
      </c>
      <c r="H55">
        <f>Report!B13</f>
        <v>7</v>
      </c>
      <c r="I55">
        <f>IF(Report!C13,Report!C13,"")</f>
        <v>31</v>
      </c>
      <c r="J55">
        <f>IF(Report!D13,Report!D13,"")</f>
        <v>12.63</v>
      </c>
      <c r="K55" t="str">
        <f>IF(Report!E13,Report!E13,"")</f>
        <v/>
      </c>
      <c r="L55">
        <f>IF(Report!F13,Report!F13,"")</f>
        <v>6.77</v>
      </c>
      <c r="M55" s="118">
        <f>IF(Report!G13&gt;=0,Report!G13,"")</f>
        <v>0.79496016291205285</v>
      </c>
      <c r="N55" s="110">
        <f t="shared" si="0"/>
        <v>45555.412499999999</v>
      </c>
      <c r="O55" t="str">
        <f>TRIM("5KM: "&amp;Report!$C$28&amp;" "&amp;Report!$C$29&amp;" "&amp;Report!$C$30&amp;" "&amp;Report!$C$31)</f>
        <v>5KM: sunny; still water;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45555</v>
      </c>
      <c r="F56" s="109">
        <f>Report!$J$24</f>
        <v>0.41249999999999998</v>
      </c>
      <c r="G56" s="109" t="str">
        <f>Report!$K$24</f>
        <v>PDT</v>
      </c>
      <c r="H56">
        <f>Report!B14</f>
        <v>8</v>
      </c>
      <c r="I56">
        <f>IF(Report!C14,Report!C14,"")</f>
        <v>31.34</v>
      </c>
      <c r="J56">
        <f>IF(Report!D14,Report!D14,"")</f>
        <v>12.2</v>
      </c>
      <c r="K56" t="str">
        <f>IF(Report!E14,Report!E14,"")</f>
        <v/>
      </c>
      <c r="L56">
        <f>IF(Report!F14,Report!F14,"")</f>
        <v>6.33</v>
      </c>
      <c r="M56" s="118">
        <f>IF(Report!G14&gt;=0,Report!G14,"")</f>
        <v>0.73805775751437053</v>
      </c>
      <c r="N56" s="110">
        <f t="shared" si="0"/>
        <v>45555.412499999999</v>
      </c>
      <c r="O56" t="str">
        <f>TRIM("5KM: "&amp;Report!$C$28&amp;" "&amp;Report!$C$29&amp;" "&amp;Report!$C$30&amp;" "&amp;Report!$C$31)</f>
        <v>5KM: sunny; still water;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45555</v>
      </c>
      <c r="F57" s="109">
        <f>Report!$J$24</f>
        <v>0.41249999999999998</v>
      </c>
      <c r="G57" s="109" t="str">
        <f>Report!$K$24</f>
        <v>PDT</v>
      </c>
      <c r="H57">
        <f>Report!B15</f>
        <v>9</v>
      </c>
      <c r="I57">
        <f>IF(Report!C15,Report!C15,"")</f>
        <v>31.55</v>
      </c>
      <c r="J57">
        <f>IF(Report!D15,Report!D15,"")</f>
        <v>11.98</v>
      </c>
      <c r="K57" t="str">
        <f>IF(Report!E15,Report!E15,"")</f>
        <v/>
      </c>
      <c r="L57">
        <f>IF(Report!F15,Report!F15,"")</f>
        <v>6.1</v>
      </c>
      <c r="M57" s="118">
        <f>IF(Report!G15&gt;=0,Report!G15,"")</f>
        <v>0.70882298459985826</v>
      </c>
      <c r="N57" s="110">
        <f t="shared" si="0"/>
        <v>45555.412499999999</v>
      </c>
      <c r="O57" t="str">
        <f>TRIM("5KM: "&amp;Report!$C$28&amp;" "&amp;Report!$C$29&amp;" "&amp;Report!$C$30&amp;" "&amp;Report!$C$31)</f>
        <v>5KM: sunny; still water;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45555</v>
      </c>
      <c r="F58" s="109">
        <f>Report!$J$24</f>
        <v>0.41249999999999998</v>
      </c>
      <c r="G58" s="109" t="str">
        <f>Report!$K$24</f>
        <v>PDT</v>
      </c>
      <c r="H58">
        <f>Report!B16</f>
        <v>10</v>
      </c>
      <c r="I58">
        <f>IF(Report!C16,Report!C16,"")</f>
        <v>31.75</v>
      </c>
      <c r="J58">
        <f>IF(Report!D16,Report!D16,"")</f>
        <v>11.83</v>
      </c>
      <c r="K58" t="str">
        <f>IF(Report!E16,Report!E16,"")</f>
        <v/>
      </c>
      <c r="L58">
        <f>IF(Report!F16,Report!F16,"")</f>
        <v>5.91</v>
      </c>
      <c r="M58" s="118">
        <f>IF(Report!G16&gt;=0,Report!G16,"")</f>
        <v>0.68540803991173371</v>
      </c>
      <c r="N58" s="110">
        <f t="shared" si="0"/>
        <v>45555.412499999999</v>
      </c>
      <c r="O58" t="str">
        <f>TRIM("5KM: "&amp;Report!$C$28&amp;" "&amp;Report!$C$29&amp;" "&amp;Report!$C$30&amp;" "&amp;Report!$C$31)</f>
        <v>5KM: sunny; still water;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45555</v>
      </c>
      <c r="F59" s="109">
        <f>Report!$J$24</f>
        <v>0.41249999999999998</v>
      </c>
      <c r="G59" s="109" t="str">
        <f>Report!$K$24</f>
        <v>PDT</v>
      </c>
      <c r="H59">
        <f>Report!B17</f>
        <v>12</v>
      </c>
      <c r="I59">
        <f>IF(Report!C17,Report!C17,"")</f>
        <v>31.95</v>
      </c>
      <c r="J59">
        <f>IF(Report!D17,Report!D17,"")</f>
        <v>11.55</v>
      </c>
      <c r="K59" t="str">
        <f>IF(Report!E17,Report!E17,"")</f>
        <v/>
      </c>
      <c r="L59">
        <f>IF(Report!F17,Report!F17,"")</f>
        <v>5.73</v>
      </c>
      <c r="M59" s="118">
        <f>IF(Report!G17&gt;=0,Report!G17,"")</f>
        <v>0.66132463989034995</v>
      </c>
      <c r="N59" s="110">
        <f t="shared" si="0"/>
        <v>45555.412499999999</v>
      </c>
      <c r="O59" t="str">
        <f>TRIM("5KM: "&amp;Report!$C$28&amp;" "&amp;Report!$C$29&amp;" "&amp;Report!$C$30&amp;" "&amp;Report!$C$31)</f>
        <v>5KM: sunny; still water;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45555</v>
      </c>
      <c r="F60" s="109">
        <f>Report!$J$24</f>
        <v>0.41249999999999998</v>
      </c>
      <c r="G60" s="109" t="str">
        <f>Report!$K$24</f>
        <v>PDT</v>
      </c>
      <c r="H60">
        <f>Report!B18</f>
        <v>15</v>
      </c>
      <c r="I60">
        <f>IF(Report!C18,Report!C18,"")</f>
        <v>32</v>
      </c>
      <c r="J60">
        <f>IF(Report!D18,Report!D18,"")</f>
        <v>11.34</v>
      </c>
      <c r="K60" t="str">
        <f>IF(Report!E18,Report!E18,"")</f>
        <v/>
      </c>
      <c r="L60">
        <f>IF(Report!F18,Report!F18,"")</f>
        <v>5.2</v>
      </c>
      <c r="M60" s="118">
        <f>IF(Report!G18&gt;=0,Report!G18,"")</f>
        <v>0.59756022552537169</v>
      </c>
      <c r="N60" s="110">
        <f t="shared" si="0"/>
        <v>45555.412499999999</v>
      </c>
      <c r="O60" t="str">
        <f>TRIM("5KM: "&amp;Report!$C$28&amp;" "&amp;Report!$C$29&amp;" "&amp;Report!$C$30&amp;" "&amp;Report!$C$31)</f>
        <v>5KM: sunny; still water;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45555</v>
      </c>
      <c r="F61" s="109">
        <f>Report!$J$24</f>
        <v>0.41249999999999998</v>
      </c>
      <c r="G61" s="109" t="str">
        <f>Report!$K$24</f>
        <v>PDT</v>
      </c>
      <c r="H61">
        <f>Report!B19</f>
        <v>20</v>
      </c>
      <c r="I61">
        <f>IF(Report!C19,Report!C19,"")</f>
        <v>32.1</v>
      </c>
      <c r="J61">
        <f>IF(Report!D19,Report!D19,"")</f>
        <v>10.93</v>
      </c>
      <c r="K61" t="str">
        <f>IF(Report!E19,Report!E19,"")</f>
        <v/>
      </c>
      <c r="L61">
        <f>IF(Report!F19,Report!F19,"")</f>
        <v>4.25</v>
      </c>
      <c r="M61" s="118">
        <f>IF(Report!G19&gt;=0,Report!G19,"")</f>
        <v>0.48425378588739143</v>
      </c>
      <c r="N61" s="110">
        <f t="shared" si="0"/>
        <v>45555.412499999999</v>
      </c>
      <c r="O61" t="str">
        <f>TRIM("5KM: "&amp;Report!$C$28&amp;" "&amp;Report!$C$29&amp;" "&amp;Report!$C$30&amp;" "&amp;Report!$C$31)</f>
        <v>5KM: sunny; still water;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45555</v>
      </c>
      <c r="F62" s="109">
        <f>Report!$J$24</f>
        <v>0.41249999999999998</v>
      </c>
      <c r="G62" s="109" t="str">
        <f>Report!$K$24</f>
        <v>PDT</v>
      </c>
      <c r="H62">
        <f>Report!B20</f>
        <v>25</v>
      </c>
      <c r="I62">
        <f>IF(Report!C20,Report!C20,"")</f>
        <v>32.18</v>
      </c>
      <c r="J62">
        <f>IF(Report!D20,Report!D20,"")</f>
        <v>10.65</v>
      </c>
      <c r="K62" t="str">
        <f>IF(Report!E20,Report!E20,"")</f>
        <v/>
      </c>
      <c r="L62">
        <f>IF(Report!F20,Report!F20,"")</f>
        <v>3.28</v>
      </c>
      <c r="M62" s="118">
        <f>IF(Report!G20&gt;=0,Report!G20,"")</f>
        <v>0.37157673527094881</v>
      </c>
      <c r="N62" s="110">
        <f t="shared" si="0"/>
        <v>45555.412499999999</v>
      </c>
      <c r="O62" t="str">
        <f>TRIM("5KM: "&amp;Report!$C$28&amp;" "&amp;Report!$C$29&amp;" "&amp;Report!$C$30&amp;" "&amp;Report!$C$31)</f>
        <v>5KM: sunny; still water;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45555</v>
      </c>
      <c r="F63" s="109">
        <f>Report!$J$24</f>
        <v>0.41249999999999998</v>
      </c>
      <c r="G63" s="109" t="str">
        <f>Report!$K$24</f>
        <v>PDT</v>
      </c>
      <c r="H63">
        <f>Report!B21</f>
        <v>30</v>
      </c>
      <c r="I63">
        <f>IF(Report!C21,Report!C21,"")</f>
        <v>32.25</v>
      </c>
      <c r="J63">
        <f>IF(Report!D21,Report!D21,"")</f>
        <v>10.51</v>
      </c>
      <c r="K63" t="str">
        <f>IF(Report!E21,Report!E21,"")</f>
        <v/>
      </c>
      <c r="L63">
        <f>IF(Report!F21,Report!F21,"")</f>
        <v>2.95</v>
      </c>
      <c r="M63" s="118">
        <f>IF(Report!G21&gt;=0,Report!G21,"")</f>
        <v>0.33329140326669443</v>
      </c>
      <c r="N63" s="110">
        <f t="shared" si="0"/>
        <v>45555.412499999999</v>
      </c>
      <c r="O63" t="str">
        <f>TRIM("5KM: "&amp;Report!$C$28&amp;" "&amp;Report!$C$29&amp;" "&amp;Report!$C$30&amp;" "&amp;Report!$C$31)</f>
        <v>5KM: sunny; still water;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45555</v>
      </c>
      <c r="F64" s="109">
        <f>Report!$J$24</f>
        <v>0.41249999999999998</v>
      </c>
      <c r="G64" s="109" t="str">
        <f>Report!$K$24</f>
        <v>PDT</v>
      </c>
      <c r="H64">
        <f>Report!B22</f>
        <v>35</v>
      </c>
      <c r="I64">
        <f>IF(Report!C22,Report!C22,"")</f>
        <v>32.35</v>
      </c>
      <c r="J64">
        <f>IF(Report!D22,Report!D22,"")</f>
        <v>10.31</v>
      </c>
      <c r="K64" t="str">
        <f>IF(Report!E22,Report!E22,"")</f>
        <v/>
      </c>
      <c r="L64">
        <f>IF(Report!F22,Report!F22,"")</f>
        <v>2.65</v>
      </c>
      <c r="M64" s="118">
        <f>IF(Report!G22&gt;=0,Report!G22,"")</f>
        <v>0.29823966501615196</v>
      </c>
      <c r="N64" s="110">
        <f t="shared" si="0"/>
        <v>45555.412499999999</v>
      </c>
      <c r="O64" t="str">
        <f>TRIM("5KM: "&amp;Report!$C$28&amp;" "&amp;Report!$C$29&amp;" "&amp;Report!$C$30&amp;" "&amp;Report!$C$31)</f>
        <v>5KM: sunny; still water;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45555</v>
      </c>
      <c r="F65" s="109">
        <f>Report!$J$24</f>
        <v>0.41249999999999998</v>
      </c>
      <c r="G65" s="109" t="str">
        <f>Report!$K$24</f>
        <v>PDT</v>
      </c>
      <c r="H65">
        <f>Report!B23</f>
        <v>40</v>
      </c>
      <c r="I65">
        <f>IF(Report!C23,Report!C23,"")</f>
        <v>32.479999999999997</v>
      </c>
      <c r="J65">
        <f>IF(Report!D23,Report!D23,"")</f>
        <v>9.92</v>
      </c>
      <c r="K65" t="str">
        <f>IF(Report!E23,Report!E23,"")</f>
        <v/>
      </c>
      <c r="L65">
        <f>IF(Report!F23,Report!F23,"")</f>
        <v>1.7</v>
      </c>
      <c r="M65" s="118">
        <f>IF(Report!G23&gt;=0,Report!G23,"")</f>
        <v>0.18978834128681918</v>
      </c>
      <c r="N65" s="110">
        <f t="shared" si="0"/>
        <v>45555.412499999999</v>
      </c>
      <c r="O65" t="str">
        <f>TRIM("5KM: "&amp;Report!$C$28&amp;" "&amp;Report!$C$29&amp;" "&amp;Report!$C$30&amp;" "&amp;Report!$C$31)</f>
        <v>5KM: sunny; still water;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45555</v>
      </c>
      <c r="F66" s="109">
        <f>Report!$J$24</f>
        <v>0.41249999999999998</v>
      </c>
      <c r="G66" s="109" t="str">
        <f>Report!$K$24</f>
        <v>PDT</v>
      </c>
      <c r="H66">
        <f>Report!B24</f>
        <v>45</v>
      </c>
      <c r="I66">
        <f>IF(Report!C24,Report!C24,"")</f>
        <v>32.64</v>
      </c>
      <c r="J66">
        <f>IF(Report!D24,Report!D24,"")</f>
        <v>9.67</v>
      </c>
      <c r="K66" t="str">
        <f>IF(Report!E24,Report!E24,"")</f>
        <v/>
      </c>
      <c r="L66">
        <f>IF(Report!F24,Report!F24,"")</f>
        <v>1.52</v>
      </c>
      <c r="M66" s="118">
        <f>IF(Report!G24&gt;=0,Report!G24,"")</f>
        <v>0.1689001915038198</v>
      </c>
      <c r="N66" s="110">
        <f t="shared" si="0"/>
        <v>45555.412499999999</v>
      </c>
      <c r="O66" t="str">
        <f>TRIM("5KM: "&amp;Report!$C$28&amp;" "&amp;Report!$C$29&amp;" "&amp;Report!$C$30&amp;" "&amp;Report!$C$31)</f>
        <v>5KM: sunny; still water;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45555</v>
      </c>
      <c r="F67" s="109">
        <f>Report!$J$24</f>
        <v>0.41249999999999998</v>
      </c>
      <c r="G67" s="109" t="str">
        <f>Report!$K$24</f>
        <v>PDT</v>
      </c>
      <c r="H67">
        <f>Report!B25</f>
        <v>50</v>
      </c>
      <c r="I67">
        <f>IF(Report!C25,Report!C25,"")</f>
        <v>32.64</v>
      </c>
      <c r="J67">
        <f>IF(Report!D25,Report!D25,"")</f>
        <v>9.59</v>
      </c>
      <c r="K67" t="str">
        <f>IF(Report!E25,Report!E25,"")</f>
        <v/>
      </c>
      <c r="L67">
        <f>IF(Report!F25,Report!F25,"")</f>
        <v>1.68</v>
      </c>
      <c r="M67" s="118">
        <f>IF(Report!G25&gt;=0,Report!G25,"")</f>
        <v>0.18633321664641803</v>
      </c>
      <c r="N67" s="110">
        <f t="shared" ref="N67" si="1">E67+F67</f>
        <v>45555.412499999999</v>
      </c>
      <c r="O67" t="str">
        <f>TRIM("5KM: "&amp;Report!$C$28&amp;" "&amp;Report!$C$29&amp;" "&amp;Report!$C$30&amp;" "&amp;Report!$C$31)</f>
        <v>5KM: sunny; still water;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45" t="s">
        <v>28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2">
        <v>42256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0" t="s">
        <v>27</v>
      </c>
      <c r="C4" s="150"/>
      <c r="D4" s="150"/>
      <c r="E4" s="150"/>
      <c r="F4" s="150"/>
      <c r="G4" s="150"/>
      <c r="I4" s="150" t="s">
        <v>44</v>
      </c>
      <c r="J4" s="150"/>
      <c r="K4" s="150"/>
      <c r="L4" s="150"/>
      <c r="M4" s="150"/>
      <c r="N4" s="150"/>
      <c r="O4" s="150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4" t="s">
        <v>33</v>
      </c>
      <c r="G5" s="144"/>
      <c r="H5" s="29"/>
      <c r="I5" s="19" t="s">
        <v>0</v>
      </c>
      <c r="J5" s="12" t="s">
        <v>1</v>
      </c>
      <c r="K5" s="12" t="s">
        <v>2</v>
      </c>
      <c r="L5" s="13"/>
      <c r="M5" s="144" t="s">
        <v>33</v>
      </c>
      <c r="N5" s="144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0" t="s">
        <v>43</v>
      </c>
      <c r="J33" s="150"/>
      <c r="K33" s="150"/>
      <c r="L33" s="150"/>
      <c r="M33" s="150"/>
      <c r="N33" s="150"/>
      <c r="O33" s="150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0" t="s">
        <v>45</v>
      </c>
      <c r="C34" s="150"/>
      <c r="D34" s="150"/>
      <c r="E34" s="150"/>
      <c r="F34" s="150"/>
      <c r="G34" s="150"/>
      <c r="H34" s="6"/>
      <c r="I34" s="19" t="s">
        <v>0</v>
      </c>
      <c r="J34" s="12" t="s">
        <v>1</v>
      </c>
      <c r="K34" s="12" t="s">
        <v>2</v>
      </c>
      <c r="L34" s="13"/>
      <c r="M34" s="144" t="s">
        <v>33</v>
      </c>
      <c r="N34" s="144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4" t="s">
        <v>33</v>
      </c>
      <c r="G35" s="148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2024-09-20T18:16:39Z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