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BB677501-6E57-4BF4-B80B-65D61153CB4C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67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4A2AC0ED-F0AB-4E11-BFA0-28A759362FA7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<sst xmlns="http://schemas.openxmlformats.org/spreadsheetml/2006/main" count="410" uniqueCount="95">
  <si>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</si>
  <si>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</si>
  <si>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</si>
  <si>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</si>
  <si>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</si>
  <si>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</si>
  <si>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</si>
  <si>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</si>
  <si>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</si>
  <si>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</si>
  <si>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</si>
  <si>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</si>
  <si>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</si>
  <si>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</si>
  <si>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</si>
  <si>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</si>
  <si>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</si>
  <si>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</si>
  <si>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</si>
  <si>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</si>
  <si>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</si>
  <si>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</si>
  <si>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</si>
  <si>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</si>
  <si>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</si>
  <si>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</si>
  <si>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</si>
  <si>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</si>
  <si>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</si>
  <si>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</si>
  <si>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</si>
  <si>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</si>
  <si>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</si>
  <si>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</si>
  <si>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</si>
  <si>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</si>
  <si>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</si>
  <si>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</si>
  <si>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</si>
  <si>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</si>
  <si>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</si>
  <si>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</si>
  <si>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</si>
  <si>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</si>
  <si>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</si>
  <si>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</si>
  <si>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</si>
  <si>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</si>
  <si>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</si>
  <si>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</si>
  <si>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</si>
  <si>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</si>
  <si>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</si>
  <si>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</si>
  <si>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</si>
  <si>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</si>
  <si>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</si>
  <si>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</si>
  <si>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</si>
  <si>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</si>
  <si>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</si>
  <si>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</si>
  <si>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</si>
  <si>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</si>
  <si>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</si>
  <si>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</si>
  <si>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</si>
  <si>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</si>
  <si>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</si>
  <si>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</si>
  <si>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</si>
  <si>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</si>
  <si>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</si>
  <si>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</si>
  <si>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</si>
  <si>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</si>
  <si>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</si>
  <si>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</si>
  <si>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</si>
  <si>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</si>
  <si>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</si>
  <si>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</si>
  <si>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</si>
  <si>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</si>
  <si>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</si>
  <si>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</si>
  <si>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</si>
  <si>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</si>
  <si>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</si>
  <si>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</si>
  <si>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</si>
  <si>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</si>
  <si>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foggy; wavy; light wind</t>
  </si>
  <si>
    <t>foggy; calm water; light wind</t>
  </si>
  <si>
    <t>New boat driver, missed river on way out. Battery died on the way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</si>
</sst>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1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1" fillId="2" borderId="4" xfId="0" quotePrefix="1" applyFont="1" applyFill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2" sqref="J52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.42578125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3">
        <v>45205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7" t="s">
        <v>27</v>
      </c>
      <c r="C3" s="177"/>
      <c r="D3" s="177"/>
      <c r="E3" s="177"/>
      <c r="F3" s="178"/>
      <c r="G3" s="178"/>
      <c r="I3" s="177" t="s">
        <v>26</v>
      </c>
      <c r="J3" s="177"/>
      <c r="K3" s="177"/>
      <c r="L3" s="177"/>
      <c r="M3" s="177"/>
      <c r="N3" s="177"/>
      <c r="O3" s="177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6" t="s">
        <v>33</v>
      </c>
      <c r="G4" s="176"/>
      <c r="H4" s="6"/>
      <c r="I4" s="115" t="s">
        <v>0</v>
      </c>
      <c r="J4" s="12" t="s">
        <v>1</v>
      </c>
      <c r="K4" s="12" t="s">
        <v>2</v>
      </c>
      <c r="L4" s="13"/>
      <c r="M4" s="171" t="s">
        <v>33</v>
      </c>
      <c r="N4" s="171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170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9.08</v>
      </c>
      <c r="D6" s="122">
        <v>14.93</v>
      </c>
      <c r="E6" s="122"/>
      <c r="F6" s="122">
        <v>8.9499999999999993</v>
      </c>
      <c r="G6" s="74">
        <f>IF(F6,F6*(33.5+D6)/(475-2.65*C6),"")</f>
        <v>0.96121528901977649</v>
      </c>
      <c r="H6" s="7"/>
      <c r="I6" s="117">
        <v>0</v>
      </c>
      <c r="J6" s="122">
        <v>8.49</v>
      </c>
      <c r="K6" s="122">
        <v>15.56</v>
      </c>
      <c r="L6" s="122"/>
      <c r="M6" s="122">
        <v>8.7899999999999991</v>
      </c>
      <c r="N6" s="74">
        <f t="shared" ref="N6:N21" si="0">IF(M6,M6*(33.5+K6)/(475-2.65*J6),"")</f>
        <v>0.95300766958783556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15.59</v>
      </c>
      <c r="D7" s="122">
        <v>15.09</v>
      </c>
      <c r="E7" s="122"/>
      <c r="F7" s="122">
        <v>9.59</v>
      </c>
      <c r="G7" s="74">
        <f t="shared" ref="G7:G25" si="1">IF(F7,F7*(33.5+D7)/(475-2.65*C7),"")</f>
        <v>1.0744583933325109</v>
      </c>
      <c r="H7" s="7"/>
      <c r="I7" s="118">
        <v>1</v>
      </c>
      <c r="J7" s="122">
        <v>15.2</v>
      </c>
      <c r="K7" s="122">
        <v>15.22</v>
      </c>
      <c r="L7" s="122"/>
      <c r="M7" s="122">
        <v>9.39</v>
      </c>
      <c r="N7" s="74">
        <f t="shared" si="0"/>
        <v>1.0523573794626426</v>
      </c>
      <c r="O7" s="165" t="s">
        <v>6</v>
      </c>
      <c r="P7" s="7"/>
      <c r="Q7" s="50"/>
      <c r="R7" s="49">
        <f>M7-O7</f>
        <v>9.39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28.52</v>
      </c>
      <c r="D8" s="122">
        <v>12.98</v>
      </c>
      <c r="E8" s="122"/>
      <c r="F8" s="122">
        <v>7.45</v>
      </c>
      <c r="G8" s="74">
        <f t="shared" si="1"/>
        <v>0.86694273224809848</v>
      </c>
      <c r="H8" s="7"/>
      <c r="I8" s="118">
        <v>2</v>
      </c>
      <c r="J8" s="122">
        <v>27.68</v>
      </c>
      <c r="K8" s="122">
        <v>13.07</v>
      </c>
      <c r="L8" s="122"/>
      <c r="M8" s="122">
        <v>7.22</v>
      </c>
      <c r="N8" s="74">
        <f t="shared" si="0"/>
        <v>0.83713948532047955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30.29</v>
      </c>
      <c r="D9" s="122">
        <v>12.63</v>
      </c>
      <c r="E9" s="122"/>
      <c r="F9" s="122">
        <v>6.16</v>
      </c>
      <c r="G9" s="74">
        <f t="shared" si="1"/>
        <v>0.71988376909367513</v>
      </c>
      <c r="H9" s="7"/>
      <c r="I9" s="118">
        <v>3</v>
      </c>
      <c r="J9" s="122">
        <v>31.42</v>
      </c>
      <c r="K9" s="122">
        <v>11.88</v>
      </c>
      <c r="L9" s="122"/>
      <c r="M9" s="122">
        <v>5.9</v>
      </c>
      <c r="N9" s="74">
        <f t="shared" si="0"/>
        <v>0.68347386128958976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31.16</v>
      </c>
      <c r="D10" s="122">
        <v>12.29</v>
      </c>
      <c r="E10" s="122"/>
      <c r="F10" s="122">
        <v>5.5</v>
      </c>
      <c r="G10" s="74">
        <f t="shared" si="1"/>
        <v>0.64176430715599886</v>
      </c>
      <c r="H10" s="7"/>
      <c r="I10" s="118">
        <v>4</v>
      </c>
      <c r="J10" s="122">
        <v>32.04</v>
      </c>
      <c r="K10" s="122">
        <v>11.52</v>
      </c>
      <c r="L10" s="122"/>
      <c r="M10" s="122">
        <v>4.5999999999999996</v>
      </c>
      <c r="N10" s="74">
        <f t="shared" si="0"/>
        <v>0.53087717319415306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31.89</v>
      </c>
      <c r="D11" s="122">
        <v>11.66</v>
      </c>
      <c r="E11" s="122"/>
      <c r="F11" s="122">
        <v>5.3</v>
      </c>
      <c r="G11" s="74">
        <f t="shared" si="1"/>
        <v>0.61294035849691986</v>
      </c>
      <c r="H11" s="7"/>
      <c r="I11" s="118">
        <v>5</v>
      </c>
      <c r="J11" s="122">
        <v>30.1</v>
      </c>
      <c r="K11" s="122">
        <v>11.34</v>
      </c>
      <c r="L11" s="122"/>
      <c r="M11" s="122">
        <v>4.25</v>
      </c>
      <c r="N11" s="74">
        <f t="shared" si="0"/>
        <v>0.48216883626197077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31.97</v>
      </c>
      <c r="D12" s="122">
        <v>11.49</v>
      </c>
      <c r="E12" s="122"/>
      <c r="F12" s="122">
        <v>5.15</v>
      </c>
      <c r="G12" s="74">
        <f t="shared" si="1"/>
        <v>0.59367325211803346</v>
      </c>
      <c r="H12" s="7"/>
      <c r="I12" s="117">
        <v>6</v>
      </c>
      <c r="J12" s="122">
        <v>32.270000000000003</v>
      </c>
      <c r="K12" s="122">
        <v>11.22</v>
      </c>
      <c r="L12" s="122"/>
      <c r="M12" s="122">
        <v>4.1100000000000003</v>
      </c>
      <c r="N12" s="74">
        <f t="shared" si="0"/>
        <v>0.47190375996990896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32.119999999999997</v>
      </c>
      <c r="D13" s="122">
        <v>11.4</v>
      </c>
      <c r="E13" s="122"/>
      <c r="F13" s="122">
        <v>5.01</v>
      </c>
      <c r="G13" s="74">
        <f t="shared" si="1"/>
        <v>0.57696687715770412</v>
      </c>
      <c r="H13" s="7"/>
      <c r="I13" s="118">
        <v>7</v>
      </c>
      <c r="J13" s="122">
        <v>32.299999999999997</v>
      </c>
      <c r="K13" s="122">
        <v>11.08</v>
      </c>
      <c r="L13" s="122"/>
      <c r="M13" s="122">
        <v>4.1100000000000003</v>
      </c>
      <c r="N13" s="74">
        <f t="shared" si="0"/>
        <v>0.47052246375881152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32.22</v>
      </c>
      <c r="D14" s="122">
        <v>11.26</v>
      </c>
      <c r="E14" s="122"/>
      <c r="F14" s="122">
        <v>4.87</v>
      </c>
      <c r="G14" s="74">
        <f t="shared" si="1"/>
        <v>0.55947558756419768</v>
      </c>
      <c r="H14" s="7"/>
      <c r="I14" s="118">
        <v>8</v>
      </c>
      <c r="J14" s="122">
        <v>32.36</v>
      </c>
      <c r="K14" s="122">
        <v>11.04</v>
      </c>
      <c r="L14" s="122"/>
      <c r="M14" s="122">
        <v>4.09</v>
      </c>
      <c r="N14" s="74">
        <f t="shared" si="0"/>
        <v>0.46800378167020346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32.340000000000003</v>
      </c>
      <c r="D15" s="122">
        <v>11.19</v>
      </c>
      <c r="E15" s="122"/>
      <c r="F15" s="122">
        <v>4.25</v>
      </c>
      <c r="G15" s="74">
        <f t="shared" si="1"/>
        <v>0.48788334930220734</v>
      </c>
      <c r="H15" s="7"/>
      <c r="I15" s="118">
        <v>9</v>
      </c>
      <c r="J15" s="123">
        <v>32.43</v>
      </c>
      <c r="K15" s="124">
        <v>10.93</v>
      </c>
      <c r="L15" s="123"/>
      <c r="M15" s="123">
        <v>4.24</v>
      </c>
      <c r="N15" s="74">
        <f t="shared" si="0"/>
        <v>0.48420027219417039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32.32</v>
      </c>
      <c r="D16" s="122">
        <v>11.09</v>
      </c>
      <c r="E16" s="122"/>
      <c r="F16" s="122">
        <v>4.75</v>
      </c>
      <c r="G16" s="74">
        <f t="shared" si="1"/>
        <v>0.54398718897039189</v>
      </c>
      <c r="H16" s="121"/>
      <c r="I16" s="118">
        <v>10</v>
      </c>
      <c r="J16" s="123">
        <v>32.43</v>
      </c>
      <c r="K16" s="124">
        <v>10.9</v>
      </c>
      <c r="L16" s="123"/>
      <c r="M16" s="123">
        <v>4.22</v>
      </c>
      <c r="N16" s="74">
        <f t="shared" si="0"/>
        <v>0.48159090938298799</v>
      </c>
      <c r="O16" s="165" t="s">
        <v>6</v>
      </c>
      <c r="P16" s="7"/>
      <c r="Q16" s="50"/>
      <c r="R16" s="49">
        <f>M16-O16</f>
        <v>4.22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32.46</v>
      </c>
      <c r="D17" s="122">
        <v>11.05</v>
      </c>
      <c r="E17" s="122"/>
      <c r="F17" s="122">
        <v>4.71</v>
      </c>
      <c r="G17" s="74">
        <f t="shared" si="1"/>
        <v>0.53943637349896256</v>
      </c>
      <c r="H17" s="7"/>
      <c r="I17" s="118">
        <v>12</v>
      </c>
      <c r="J17" s="123">
        <v>32.450000000000003</v>
      </c>
      <c r="K17" s="124">
        <v>10.71</v>
      </c>
      <c r="L17" s="123"/>
      <c r="M17" s="123">
        <v>3.82</v>
      </c>
      <c r="N17" s="74">
        <f t="shared" si="0"/>
        <v>0.43413610277436809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32.54</v>
      </c>
      <c r="D18" s="122">
        <v>10.83</v>
      </c>
      <c r="E18" s="122"/>
      <c r="F18" s="122">
        <v>4.6500000000000004</v>
      </c>
      <c r="G18" s="74">
        <f t="shared" si="1"/>
        <v>0.53022360321939255</v>
      </c>
      <c r="H18" s="7"/>
      <c r="I18" s="118">
        <v>15</v>
      </c>
      <c r="J18" s="123">
        <v>32.450000000000003</v>
      </c>
      <c r="K18" s="124">
        <v>10.63</v>
      </c>
      <c r="L18" s="123"/>
      <c r="M18" s="123">
        <v>3.53</v>
      </c>
      <c r="N18" s="74">
        <f t="shared" si="0"/>
        <v>0.40045217637192082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32.53</v>
      </c>
      <c r="D19" s="122">
        <v>10.61</v>
      </c>
      <c r="E19" s="122"/>
      <c r="F19" s="122">
        <v>4.5</v>
      </c>
      <c r="G19" s="74">
        <f t="shared" si="1"/>
        <v>0.51053831641569924</v>
      </c>
      <c r="H19" s="7"/>
      <c r="I19" s="118">
        <v>20</v>
      </c>
      <c r="J19" s="123">
        <v>32.520000000000003</v>
      </c>
      <c r="K19" s="124">
        <v>10.48</v>
      </c>
      <c r="L19" s="123"/>
      <c r="M19" s="123">
        <v>3.49</v>
      </c>
      <c r="N19" s="74">
        <f t="shared" si="0"/>
        <v>0.39475698391551922</v>
      </c>
      <c r="O19" s="165" t="s">
        <v>6</v>
      </c>
      <c r="P19" s="7"/>
      <c r="Q19" s="50"/>
      <c r="R19" s="49">
        <f>M19-O19</f>
        <v>3.49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32.630000000000003</v>
      </c>
      <c r="D20" s="122">
        <v>10.37</v>
      </c>
      <c r="E20" s="122"/>
      <c r="F20" s="122">
        <v>4.26</v>
      </c>
      <c r="G20" s="74">
        <f t="shared" si="1"/>
        <v>0.48100779732865245</v>
      </c>
      <c r="H20" s="7"/>
      <c r="I20" s="117">
        <v>25</v>
      </c>
      <c r="J20" s="123">
        <v>32.549999999999997</v>
      </c>
      <c r="K20" s="124">
        <v>10.25</v>
      </c>
      <c r="L20" s="123"/>
      <c r="M20" s="123">
        <v>2.82</v>
      </c>
      <c r="N20" s="74">
        <f t="shared" si="0"/>
        <v>0.31736946693505341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32.56</v>
      </c>
      <c r="D21" s="124">
        <v>10.1</v>
      </c>
      <c r="E21" s="123"/>
      <c r="F21" s="123">
        <v>3.54</v>
      </c>
      <c r="G21" s="74">
        <f t="shared" si="1"/>
        <v>0.3970610934461149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>
        <v>32.6</v>
      </c>
      <c r="D22" s="124">
        <v>9.89</v>
      </c>
      <c r="E22" s="123"/>
      <c r="F22" s="123">
        <v>2.5</v>
      </c>
      <c r="G22" s="74">
        <f t="shared" si="1"/>
        <v>0.27913589459869792</v>
      </c>
      <c r="H22" s="7"/>
      <c r="I22" s="117">
        <v>35</v>
      </c>
      <c r="J22" s="125"/>
      <c r="K22" s="124"/>
      <c r="L22" s="123"/>
      <c r="M22" s="123"/>
      <c r="N22" s="74" t="str">
        <f>IF(M22,M22*(33.5+K22)/(475-2.65*#REF!),"")</f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>
        <v>32.729999999999997</v>
      </c>
      <c r="D23" s="124">
        <v>9.82</v>
      </c>
      <c r="E23" s="123"/>
      <c r="F23" s="123">
        <v>2.44</v>
      </c>
      <c r="G23" s="74">
        <f t="shared" si="1"/>
        <v>0.27223845538684222</v>
      </c>
      <c r="H23" s="7"/>
      <c r="I23" s="79" t="s">
        <v>32</v>
      </c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>
        <v>32.76</v>
      </c>
      <c r="D24" s="124">
        <v>9.61</v>
      </c>
      <c r="E24" s="123"/>
      <c r="F24" s="123">
        <v>2.5499999999999998</v>
      </c>
      <c r="G24" s="74">
        <f t="shared" si="1"/>
        <v>0.28319027476518982</v>
      </c>
      <c r="H24" s="7"/>
      <c r="I24" s="32" t="s">
        <v>20</v>
      </c>
      <c r="J24" s="154">
        <v>0.3923611111111111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>
        <v>32.799999999999997</v>
      </c>
      <c r="D25" s="124">
        <v>9.4499999999999993</v>
      </c>
      <c r="E25" s="123"/>
      <c r="F25" s="123">
        <v>2.4700000000000002</v>
      </c>
      <c r="G25" s="74">
        <f t="shared" si="1"/>
        <v>0.27336245104102247</v>
      </c>
      <c r="H25" s="7"/>
      <c r="I25" s="23" t="s">
        <v>22</v>
      </c>
      <c r="J25" s="158" t="s">
        <v>93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0.40347222222222223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7" t="s">
        <v>19</v>
      </c>
      <c r="C32" s="177"/>
      <c r="D32" s="177"/>
      <c r="E32" s="177"/>
      <c r="F32" s="177"/>
      <c r="G32" s="177"/>
      <c r="H32" s="6"/>
      <c r="I32" s="177" t="s">
        <v>18</v>
      </c>
      <c r="J32" s="177"/>
      <c r="K32" s="177"/>
      <c r="L32" s="177"/>
      <c r="M32" s="177"/>
      <c r="N32" s="177"/>
      <c r="O32" s="177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1" t="s">
        <v>33</v>
      </c>
      <c r="G33" s="175"/>
      <c r="H33" s="6"/>
      <c r="I33" s="115" t="s">
        <v>0</v>
      </c>
      <c r="J33" s="12" t="s">
        <v>1</v>
      </c>
      <c r="K33" s="12" t="s">
        <v>2</v>
      </c>
      <c r="L33" s="13"/>
      <c r="M33" s="171" t="s">
        <v>33</v>
      </c>
      <c r="N33" s="171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/>
      <c r="D35" s="122"/>
      <c r="E35" s="122"/>
      <c r="F35" s="122"/>
      <c r="G35" s="74" t="str">
        <f>IF(F35,F35*(33.5+D35)/(475-2.65*C35),"")</f>
        <v/>
      </c>
      <c r="H35" s="7"/>
      <c r="I35" s="118">
        <v>0</v>
      </c>
      <c r="J35" s="122">
        <v>10.62</v>
      </c>
      <c r="K35" s="122">
        <v>15.49</v>
      </c>
      <c r="L35" s="122"/>
      <c r="M35" s="122">
        <v>8.58</v>
      </c>
      <c r="N35" s="74">
        <f>IF(M35,M35*(33.5+K35)/(475-2.65*J35),"")</f>
        <v>0.94064588895328927</v>
      </c>
      <c r="O35" s="165" t="s">
        <v>6</v>
      </c>
      <c r="P35" s="7"/>
      <c r="Q35" s="50"/>
      <c r="R35" s="49">
        <f>M36-O36</f>
        <v>8.6999999999999993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9.65</v>
      </c>
      <c r="D36" s="122">
        <v>15.44</v>
      </c>
      <c r="E36" s="122"/>
      <c r="F36" s="122">
        <v>8.67</v>
      </c>
      <c r="G36" s="74">
        <f t="shared" ref="G36:G48" si="2">IF(F36,F36*(33.5+D36)/(475-2.65*C36),"")</f>
        <v>0.94411178666191986</v>
      </c>
      <c r="H36" s="7"/>
      <c r="I36" s="118">
        <v>1</v>
      </c>
      <c r="J36" s="122">
        <v>10.69</v>
      </c>
      <c r="K36" s="122">
        <v>14.74</v>
      </c>
      <c r="L36" s="122"/>
      <c r="M36" s="122">
        <v>8.6999999999999993</v>
      </c>
      <c r="N36" s="74">
        <f t="shared" ref="N36:N48" si="3">IF(M36,M36*(33.5+K36)/(475-2.65*J35),"")</f>
        <v>0.93919978874673549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21.46</v>
      </c>
      <c r="D37" s="122">
        <v>14.27</v>
      </c>
      <c r="E37" s="122"/>
      <c r="F37" s="122">
        <v>7.52</v>
      </c>
      <c r="G37" s="74">
        <f t="shared" si="2"/>
        <v>0.85913362080304978</v>
      </c>
      <c r="H37" s="7"/>
      <c r="I37" s="118">
        <v>2</v>
      </c>
      <c r="J37" s="122">
        <v>28.35</v>
      </c>
      <c r="K37" s="122">
        <v>12.73</v>
      </c>
      <c r="L37" s="122"/>
      <c r="M37" s="122">
        <v>6.07</v>
      </c>
      <c r="N37" s="74">
        <f t="shared" si="3"/>
        <v>0.62823820190005408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29.34</v>
      </c>
      <c r="D38" s="122">
        <v>12.75</v>
      </c>
      <c r="E38" s="122"/>
      <c r="F38" s="122">
        <v>6.01</v>
      </c>
      <c r="G38" s="74">
        <f t="shared" si="2"/>
        <v>0.69971856442684555</v>
      </c>
      <c r="H38" s="7"/>
      <c r="I38" s="118">
        <v>3</v>
      </c>
      <c r="J38" s="122">
        <v>31.54</v>
      </c>
      <c r="K38" s="122">
        <v>11.94</v>
      </c>
      <c r="L38" s="122"/>
      <c r="M38" s="122">
        <v>5.08</v>
      </c>
      <c r="N38" s="74">
        <f t="shared" si="3"/>
        <v>0.57727200545173774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30.81</v>
      </c>
      <c r="D39" s="122">
        <v>12.3</v>
      </c>
      <c r="E39" s="122"/>
      <c r="F39" s="122">
        <v>5.15</v>
      </c>
      <c r="G39" s="74">
        <f t="shared" si="2"/>
        <v>0.599638747335412</v>
      </c>
      <c r="H39" s="7"/>
      <c r="I39" s="118">
        <v>4</v>
      </c>
      <c r="J39" s="122">
        <v>31.85</v>
      </c>
      <c r="K39" s="122">
        <v>11.67</v>
      </c>
      <c r="L39" s="122"/>
      <c r="M39" s="122">
        <v>4.42</v>
      </c>
      <c r="N39" s="74">
        <f t="shared" si="3"/>
        <v>0.51007079370188979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31.88</v>
      </c>
      <c r="D40" s="122">
        <v>11.66</v>
      </c>
      <c r="E40" s="122"/>
      <c r="F40" s="122">
        <v>4.5</v>
      </c>
      <c r="G40" s="74">
        <f t="shared" si="2"/>
        <v>0.52038574406301363</v>
      </c>
      <c r="H40" s="7"/>
      <c r="I40" s="118">
        <v>5</v>
      </c>
      <c r="J40" s="122">
        <v>32.11</v>
      </c>
      <c r="K40" s="122">
        <v>11.46</v>
      </c>
      <c r="L40" s="122"/>
      <c r="M40" s="122">
        <v>4.1399999999999997</v>
      </c>
      <c r="N40" s="74">
        <f t="shared" si="3"/>
        <v>0.47653761224790231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31.99</v>
      </c>
      <c r="D41" s="122">
        <v>11.56</v>
      </c>
      <c r="E41" s="122"/>
      <c r="F41" s="122">
        <v>4.25</v>
      </c>
      <c r="G41" s="74">
        <f t="shared" si="2"/>
        <v>0.49075344703652879</v>
      </c>
      <c r="H41" s="7"/>
      <c r="I41" s="117">
        <v>6</v>
      </c>
      <c r="J41" s="122">
        <v>32.17</v>
      </c>
      <c r="K41" s="122">
        <v>11.3</v>
      </c>
      <c r="L41" s="122"/>
      <c r="M41" s="122">
        <v>3.8</v>
      </c>
      <c r="N41" s="74">
        <f t="shared" si="3"/>
        <v>0.43661525716931016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32.04</v>
      </c>
      <c r="D42" s="122">
        <v>11.46</v>
      </c>
      <c r="E42" s="122"/>
      <c r="F42" s="122">
        <v>4.01</v>
      </c>
      <c r="G42" s="74">
        <f t="shared" si="2"/>
        <v>0.46216963090947311</v>
      </c>
      <c r="H42" s="7"/>
      <c r="I42" s="118">
        <v>7</v>
      </c>
      <c r="J42" s="122">
        <v>32.28</v>
      </c>
      <c r="K42" s="122">
        <v>11.12</v>
      </c>
      <c r="L42" s="122"/>
      <c r="M42" s="122">
        <v>3.66</v>
      </c>
      <c r="N42" s="74">
        <f t="shared" si="3"/>
        <v>0.41901067223947691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32.17</v>
      </c>
      <c r="D43" s="122">
        <v>11.3</v>
      </c>
      <c r="E43" s="122"/>
      <c r="F43" s="122">
        <v>3.69</v>
      </c>
      <c r="G43" s="74">
        <f t="shared" si="2"/>
        <v>0.42414935747191462</v>
      </c>
      <c r="H43" s="7"/>
      <c r="I43" s="118">
        <v>8</v>
      </c>
      <c r="J43" s="122">
        <v>32.35</v>
      </c>
      <c r="K43" s="122">
        <v>11.04</v>
      </c>
      <c r="L43" s="122"/>
      <c r="M43" s="122">
        <v>3.7</v>
      </c>
      <c r="N43" s="74">
        <f t="shared" si="3"/>
        <v>0.42314704024567479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32.25</v>
      </c>
      <c r="D44" s="122">
        <v>11.15</v>
      </c>
      <c r="E44" s="122"/>
      <c r="F44" s="122">
        <v>3.43</v>
      </c>
      <c r="G44" s="74">
        <f t="shared" si="2"/>
        <v>0.39315726983923238</v>
      </c>
      <c r="H44" s="7"/>
      <c r="I44" s="118">
        <v>9</v>
      </c>
      <c r="J44" s="122">
        <v>32.39</v>
      </c>
      <c r="K44" s="122">
        <v>11.02</v>
      </c>
      <c r="L44" s="122"/>
      <c r="M44" s="122">
        <v>3.77</v>
      </c>
      <c r="N44" s="74">
        <f t="shared" si="3"/>
        <v>0.43116428722809857</v>
      </c>
      <c r="O44" s="165" t="s">
        <v>6</v>
      </c>
      <c r="P44" s="7"/>
      <c r="Q44" s="50"/>
      <c r="R44" s="49">
        <f>M45-O45</f>
        <v>3.79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>
        <v>32.31</v>
      </c>
      <c r="D45" s="124">
        <v>11.05</v>
      </c>
      <c r="E45" s="123"/>
      <c r="F45" s="123">
        <v>3.14</v>
      </c>
      <c r="G45" s="74">
        <f t="shared" si="2"/>
        <v>0.35925712385249825</v>
      </c>
      <c r="H45" s="7"/>
      <c r="I45" s="118">
        <v>10</v>
      </c>
      <c r="J45" s="123">
        <v>32.36</v>
      </c>
      <c r="K45" s="124">
        <v>11.02</v>
      </c>
      <c r="L45" s="123"/>
      <c r="M45" s="123">
        <v>3.79</v>
      </c>
      <c r="N45" s="74">
        <f t="shared" si="3"/>
        <v>0.4335696931775988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>
        <v>32.32</v>
      </c>
      <c r="D46" s="124">
        <v>11</v>
      </c>
      <c r="E46" s="123"/>
      <c r="F46" s="123">
        <v>3.06</v>
      </c>
      <c r="G46" s="74">
        <f t="shared" si="2"/>
        <v>0.34973494421500345</v>
      </c>
      <c r="H46" s="7"/>
      <c r="I46" s="118">
        <v>12</v>
      </c>
      <c r="J46" s="123">
        <v>32.44</v>
      </c>
      <c r="K46" s="124">
        <v>10.99</v>
      </c>
      <c r="L46" s="123"/>
      <c r="M46" s="123">
        <v>3.83</v>
      </c>
      <c r="N46" s="74">
        <f t="shared" si="3"/>
        <v>0.43776095322752195</v>
      </c>
      <c r="O46" s="165" t="s">
        <v>6</v>
      </c>
      <c r="P46" s="7"/>
      <c r="Q46" s="50"/>
      <c r="R46" s="49">
        <f>M47-O47</f>
        <v>3.81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32.450000000000003</v>
      </c>
      <c r="K47" s="124">
        <v>10.77</v>
      </c>
      <c r="L47" s="123"/>
      <c r="M47" s="123">
        <v>3.81</v>
      </c>
      <c r="N47" s="74">
        <f t="shared" si="3"/>
        <v>0.43355773531362296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0.37013888888888885</v>
      </c>
      <c r="D51" s="127" t="s">
        <v>82</v>
      </c>
      <c r="E51" s="127"/>
      <c r="F51" s="127"/>
      <c r="H51" s="3"/>
      <c r="I51" s="32" t="s">
        <v>20</v>
      </c>
      <c r="J51" s="155">
        <v>0.37847222222222227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93</v>
      </c>
      <c r="D52" s="158"/>
      <c r="E52" s="158"/>
      <c r="F52" s="158"/>
      <c r="G52" s="159"/>
      <c r="H52" s="4"/>
      <c r="I52" s="23" t="s">
        <v>22</v>
      </c>
      <c r="J52" s="158" t="s">
        <v>93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 t="s">
        <v>94</v>
      </c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2.7</v>
      </c>
      <c r="I57" s="157">
        <v>0.76388888888888884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0.8</v>
      </c>
      <c r="I58" s="157">
        <v>2.2916666666666669E-2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1">
    <cfRule type="colorScale" priority="26">
      <colorScale>
        <cfvo type="min"/>
        <cfvo type="max"/>
        <color theme="0"/>
        <color rgb="FFFFEF9C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45205</v>
      </c>
      <c r="F2" s="111">
        <f>Report!$C$51</f>
        <v>0.37013888888888885</v>
      </c>
      <c r="G2" s="111" t="str">
        <f>Report!$D$51</f>
        <v>PDT</v>
      </c>
      <c r="H2">
        <v>0</v>
      </c>
      <c r="I2" t="str">
        <f>IF(Report!C35,Report!C35,"")</f>
        <v/>
      </c>
      <c r="J2" t="str">
        <f>IF(Report!D35,Report!D35,"")</f>
        <v/>
      </c>
      <c r="K2" t="str">
        <f>IF(Report!E35,Report!E35,"")</f>
        <v/>
      </c>
      <c r="L2" t="str">
        <f>IF(Report!F35,Report!F35,"")</f>
        <v/>
      </c>
      <c r="M2" s="149" t="str">
        <f>IF(Report!G35&gt;=0,Report!G35,"")</f>
        <v/>
      </c>
      <c r="N2" s="112">
        <f>E2+F2</f>
        <v>45205.370138888888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45205</v>
      </c>
      <c r="F3" s="111">
        <f>Report!$C$51</f>
        <v>0.37013888888888885</v>
      </c>
      <c r="G3" s="111" t="str">
        <f>Report!$D$51</f>
        <v>PDT</v>
      </c>
      <c r="H3">
        <f>Report!B36</f>
        <v>0</v>
      </c>
      <c r="I3">
        <f>IF(Report!C36,Report!C36,"")</f>
        <v>9.65</v>
      </c>
      <c r="J3">
        <f>IF(Report!D36,Report!D36,"")</f>
        <v>15.44</v>
      </c>
      <c r="K3" t="str">
        <f>IF(Report!E36,Report!E36,"")</f>
        <v/>
      </c>
      <c r="L3">
        <f>IF(Report!F36,Report!F36,"")</f>
        <v>8.67</v>
      </c>
      <c r="M3" s="149">
        <f>IF(Report!G36&gt;=0,Report!G36,"")</f>
        <v>0.94411178666191986</v>
      </c>
      <c r="N3" s="112">
        <f t="shared" ref="N3:N66" si="0">E3+F3</f>
        <v>45205.370138888888</v>
      </c>
      <c r="O3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45205</v>
      </c>
      <c r="F4" s="111">
        <f>Report!$C$51</f>
        <v>0.37013888888888885</v>
      </c>
      <c r="G4" s="111" t="str">
        <f>Report!$D$51</f>
        <v>PDT</v>
      </c>
      <c r="H4">
        <f>Report!B37</f>
        <v>1</v>
      </c>
      <c r="I4">
        <f>IF(Report!C37,Report!C37,"")</f>
        <v>21.46</v>
      </c>
      <c r="J4">
        <f>IF(Report!D37,Report!D37,"")</f>
        <v>14.27</v>
      </c>
      <c r="K4" t="str">
        <f>IF(Report!E37,Report!E37,"")</f>
        <v/>
      </c>
      <c r="L4">
        <f>IF(Report!F37,Report!F37,"")</f>
        <v>7.52</v>
      </c>
      <c r="M4" s="149">
        <f>IF(Report!G37&gt;=0,Report!G37,"")</f>
        <v>0.85913362080304978</v>
      </c>
      <c r="N4" s="112">
        <f t="shared" si="0"/>
        <v>45205.370138888888</v>
      </c>
      <c r="O4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45205</v>
      </c>
      <c r="F5" s="111">
        <f>Report!$C$51</f>
        <v>0.37013888888888885</v>
      </c>
      <c r="G5" s="111" t="str">
        <f>Report!$D$51</f>
        <v>PDT</v>
      </c>
      <c r="H5">
        <f>Report!B38</f>
        <v>2</v>
      </c>
      <c r="I5">
        <f>IF(Report!C38,Report!C38,"")</f>
        <v>29.34</v>
      </c>
      <c r="J5">
        <f>IF(Report!D38,Report!D38,"")</f>
        <v>12.75</v>
      </c>
      <c r="K5" t="str">
        <f>IF(Report!E38,Report!E38,"")</f>
        <v/>
      </c>
      <c r="L5">
        <f>IF(Report!F38,Report!F38,"")</f>
        <v>6.01</v>
      </c>
      <c r="M5" s="149">
        <f>IF(Report!G38&gt;=0,Report!G38,"")</f>
        <v>0.69971856442684555</v>
      </c>
      <c r="N5" s="112">
        <f t="shared" si="0"/>
        <v>45205.370138888888</v>
      </c>
      <c r="O5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45205</v>
      </c>
      <c r="F6" s="111">
        <f>Report!$C$51</f>
        <v>0.37013888888888885</v>
      </c>
      <c r="G6" s="111" t="str">
        <f>Report!$D$51</f>
        <v>PDT</v>
      </c>
      <c r="H6">
        <f>Report!B39</f>
        <v>3</v>
      </c>
      <c r="I6">
        <f>IF(Report!C39,Report!C39,"")</f>
        <v>30.81</v>
      </c>
      <c r="J6">
        <f>IF(Report!D39,Report!D39,"")</f>
        <v>12.3</v>
      </c>
      <c r="K6" t="str">
        <f>IF(Report!E39,Report!E39,"")</f>
        <v/>
      </c>
      <c r="L6">
        <f>IF(Report!F39,Report!F39,"")</f>
        <v>5.15</v>
      </c>
      <c r="M6" s="149">
        <f>IF(Report!G39&gt;=0,Report!G39,"")</f>
        <v>0.599638747335412</v>
      </c>
      <c r="N6" s="112">
        <f t="shared" si="0"/>
        <v>45205.370138888888</v>
      </c>
      <c r="O6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45205</v>
      </c>
      <c r="F7" s="111">
        <f>Report!$C$51</f>
        <v>0.37013888888888885</v>
      </c>
      <c r="G7" s="111" t="str">
        <f>Report!$D$51</f>
        <v>PDT</v>
      </c>
      <c r="H7">
        <f>Report!B40</f>
        <v>4</v>
      </c>
      <c r="I7">
        <f>IF(Report!C40,Report!C40,"")</f>
        <v>31.88</v>
      </c>
      <c r="J7">
        <f>IF(Report!D40,Report!D40,"")</f>
        <v>11.66</v>
      </c>
      <c r="K7" t="str">
        <f>IF(Report!E40,Report!E40,"")</f>
        <v/>
      </c>
      <c r="L7">
        <f>IF(Report!F40,Report!F40,"")</f>
        <v>4.5</v>
      </c>
      <c r="M7" s="149">
        <f>IF(Report!G40&gt;=0,Report!G40,"")</f>
        <v>0.52038574406301363</v>
      </c>
      <c r="N7" s="112">
        <f t="shared" si="0"/>
        <v>45205.370138888888</v>
      </c>
      <c r="O7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45205</v>
      </c>
      <c r="F8" s="111">
        <f>Report!$C$51</f>
        <v>0.37013888888888885</v>
      </c>
      <c r="G8" s="111" t="str">
        <f>Report!$D$51</f>
        <v>PDT</v>
      </c>
      <c r="H8">
        <f>Report!B41</f>
        <v>5</v>
      </c>
      <c r="I8">
        <f>IF(Report!C41,Report!C41,"")</f>
        <v>31.99</v>
      </c>
      <c r="J8">
        <f>IF(Report!D41,Report!D41,"")</f>
        <v>11.56</v>
      </c>
      <c r="K8" t="str">
        <f>IF(Report!E41,Report!E41,"")</f>
        <v/>
      </c>
      <c r="L8">
        <f>IF(Report!F41,Report!F41,"")</f>
        <v>4.25</v>
      </c>
      <c r="M8" s="149">
        <f>IF(Report!G41&gt;=0,Report!G41,"")</f>
        <v>0.49075344703652879</v>
      </c>
      <c r="N8" s="112">
        <f t="shared" si="0"/>
        <v>45205.370138888888</v>
      </c>
      <c r="O8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45205</v>
      </c>
      <c r="F9" s="111">
        <f>Report!$C$51</f>
        <v>0.37013888888888885</v>
      </c>
      <c r="G9" s="111" t="str">
        <f>Report!$D$51</f>
        <v>PDT</v>
      </c>
      <c r="H9">
        <f>Report!B42</f>
        <v>6</v>
      </c>
      <c r="I9">
        <f>IF(Report!C42,Report!C42,"")</f>
        <v>32.04</v>
      </c>
      <c r="J9">
        <f>IF(Report!D42,Report!D42,"")</f>
        <v>11.46</v>
      </c>
      <c r="K9" t="str">
        <f>IF(Report!E42,Report!E42,"")</f>
        <v/>
      </c>
      <c r="L9">
        <f>IF(Report!F42,Report!F42,"")</f>
        <v>4.01</v>
      </c>
      <c r="M9" s="149">
        <f>IF(Report!G42&gt;=0,Report!G42,"")</f>
        <v>0.46216963090947311</v>
      </c>
      <c r="N9" s="112">
        <f t="shared" si="0"/>
        <v>45205.370138888888</v>
      </c>
      <c r="O9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45205</v>
      </c>
      <c r="F10" s="111">
        <f>Report!$C$51</f>
        <v>0.37013888888888885</v>
      </c>
      <c r="G10" s="111" t="str">
        <f>Report!$D$51</f>
        <v>PDT</v>
      </c>
      <c r="H10">
        <f>Report!B43</f>
        <v>7</v>
      </c>
      <c r="I10">
        <f>IF(Report!C43,Report!C43,"")</f>
        <v>32.17</v>
      </c>
      <c r="J10">
        <f>IF(Report!D43,Report!D43,"")</f>
        <v>11.3</v>
      </c>
      <c r="K10" t="str">
        <f>IF(Report!E43,Report!E43,"")</f>
        <v/>
      </c>
      <c r="L10">
        <f>IF(Report!F43,Report!F43,"")</f>
        <v>3.69</v>
      </c>
      <c r="M10" s="149">
        <f>IF(Report!G43&gt;=0,Report!G43,"")</f>
        <v>0.42414935747191462</v>
      </c>
      <c r="N10" s="112">
        <f t="shared" si="0"/>
        <v>45205.370138888888</v>
      </c>
      <c r="O10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45205</v>
      </c>
      <c r="F11" s="111">
        <f>Report!$C$51</f>
        <v>0.37013888888888885</v>
      </c>
      <c r="G11" s="111" t="str">
        <f>Report!$D$51</f>
        <v>PDT</v>
      </c>
      <c r="H11">
        <f>Report!B44</f>
        <v>8</v>
      </c>
      <c r="I11">
        <f>IF(Report!C44,Report!C44,"")</f>
        <v>32.25</v>
      </c>
      <c r="J11">
        <f>IF(Report!D44,Report!D44,"")</f>
        <v>11.15</v>
      </c>
      <c r="K11" t="str">
        <f>IF(Report!E44,Report!E44,"")</f>
        <v/>
      </c>
      <c r="L11">
        <f>IF(Report!F44,Report!F44,"")</f>
        <v>3.43</v>
      </c>
      <c r="M11" s="149">
        <f>IF(Report!G44&gt;=0,Report!G44,"")</f>
        <v>0.39315726983923238</v>
      </c>
      <c r="N11" s="112">
        <f t="shared" si="0"/>
        <v>45205.370138888888</v>
      </c>
      <c r="O11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45205</v>
      </c>
      <c r="F12" s="111">
        <f>Report!$C$51</f>
        <v>0.37013888888888885</v>
      </c>
      <c r="G12" s="111" t="str">
        <f>Report!$D$51</f>
        <v>PDT</v>
      </c>
      <c r="H12">
        <f>Report!B45</f>
        <v>9</v>
      </c>
      <c r="I12">
        <f>IF(Report!C45,Report!C45,"")</f>
        <v>32.31</v>
      </c>
      <c r="J12">
        <f>IF(Report!D45,Report!D45,"")</f>
        <v>11.05</v>
      </c>
      <c r="K12" t="str">
        <f>IF(Report!E45,Report!E45,"")</f>
        <v/>
      </c>
      <c r="L12">
        <f>IF(Report!F45,Report!F45,"")</f>
        <v>3.14</v>
      </c>
      <c r="M12" s="149">
        <f>IF(Report!G45&gt;=0,Report!G45,"")</f>
        <v>0.35925712385249825</v>
      </c>
      <c r="N12" s="112">
        <f t="shared" si="0"/>
        <v>45205.370138888888</v>
      </c>
      <c r="O12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45205</v>
      </c>
      <c r="F13" s="111">
        <f>Report!$C$51</f>
        <v>0.37013888888888885</v>
      </c>
      <c r="G13" s="111" t="str">
        <f>Report!$D$51</f>
        <v>PDT</v>
      </c>
      <c r="H13">
        <f>Report!B46</f>
        <v>10</v>
      </c>
      <c r="I13">
        <f>IF(Report!C46,Report!C46,"")</f>
        <v>32.32</v>
      </c>
      <c r="J13">
        <f>IF(Report!D46,Report!D46,"")</f>
        <v>11</v>
      </c>
      <c r="K13" t="str">
        <f>IF(Report!E46,Report!E46,"")</f>
        <v/>
      </c>
      <c r="L13">
        <f>IF(Report!F46,Report!F46,"")</f>
        <v>3.06</v>
      </c>
      <c r="M13" s="149">
        <f>IF(Report!G46&gt;=0,Report!G46,"")</f>
        <v>0.34973494421500345</v>
      </c>
      <c r="N13" s="112">
        <f t="shared" si="0"/>
        <v>45205.370138888888</v>
      </c>
      <c r="O13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45205</v>
      </c>
      <c r="F14" s="111">
        <f>Report!$C$51</f>
        <v>0.37013888888888885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45205.370138888888</v>
      </c>
      <c r="O14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45205</v>
      </c>
      <c r="F15" s="111">
        <f>Report!$C$51</f>
        <v>0.37013888888888885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45205.370138888888</v>
      </c>
      <c r="O15" t="str">
        <f>TRIM("Outfall: "&amp;Report!$C$52&amp;" "&amp;Report!$C$53&amp;" "&amp;Report!$C$54&amp;" "&amp;Report!$C$55)</f>
        <v>Outfall: foggy; calm water; light wind New boat driver, missed river on way out. Battery died on the way back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45205</v>
      </c>
      <c r="F16" s="111">
        <f>Report!$J$51</f>
        <v>0.37847222222222227</v>
      </c>
      <c r="G16" s="111" t="str">
        <f>Report!$K$51</f>
        <v>PDT</v>
      </c>
      <c r="H16">
        <f>Report!I35</f>
        <v>0</v>
      </c>
      <c r="I16">
        <f>IF(Report!J35,Report!J35,"")</f>
        <v>10.62</v>
      </c>
      <c r="J16">
        <f>IF(Report!K35,Report!K35,"")</f>
        <v>15.49</v>
      </c>
      <c r="K16" t="str">
        <f>IF(Report!L35,Report!L35,"")</f>
        <v/>
      </c>
      <c r="L16">
        <f>IF(Report!M35,Report!M35,"")</f>
        <v>8.58</v>
      </c>
      <c r="M16" s="149">
        <f>IF(Report!N35&gt;=0,Report!N35,"")</f>
        <v>0.94064588895328927</v>
      </c>
      <c r="N16" s="112">
        <f t="shared" si="0"/>
        <v>45205.378472222219</v>
      </c>
      <c r="O16" t="str">
        <f>TRIM("Hohm: "&amp;Report!$J$52&amp;" "&amp;Report!$J$53&amp;" "&amp;Report!$J$54&amp;" "&amp;Report!$J$55)</f>
        <v>Hohm: foggy; calm water; light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45205</v>
      </c>
      <c r="F17" s="111">
        <f>Report!$J$51</f>
        <v>0.37847222222222227</v>
      </c>
      <c r="G17" s="111" t="str">
        <f>Report!$K$51</f>
        <v>PDT</v>
      </c>
      <c r="H17">
        <f>Report!I36</f>
        <v>1</v>
      </c>
      <c r="I17">
        <f>IF(Report!J36,Report!J36,"")</f>
        <v>10.69</v>
      </c>
      <c r="J17">
        <f>IF(Report!K36,Report!K36,"")</f>
        <v>14.74</v>
      </c>
      <c r="K17" t="str">
        <f>IF(Report!L36,Report!L36,"")</f>
        <v/>
      </c>
      <c r="L17">
        <f>IF(Report!M36,Report!M36,"")</f>
        <v>8.6999999999999993</v>
      </c>
      <c r="M17" s="149">
        <f>IF(Report!N36&gt;=0,Report!N36,"")</f>
        <v>0.93919978874673549</v>
      </c>
      <c r="N17" s="112">
        <f t="shared" si="0"/>
        <v>45205.378472222219</v>
      </c>
      <c r="O17" t="str">
        <f>TRIM("Hohm: "&amp;Report!$J$52&amp;" "&amp;Report!$J$53&amp;" "&amp;Report!$J$54&amp;" "&amp;Report!$J$55)</f>
        <v>Hohm: foggy; calm water; light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45205</v>
      </c>
      <c r="F18" s="111">
        <f>Report!$J$51</f>
        <v>0.37847222222222227</v>
      </c>
      <c r="G18" s="111" t="str">
        <f>Report!$K$51</f>
        <v>PDT</v>
      </c>
      <c r="H18">
        <f>Report!I37</f>
        <v>2</v>
      </c>
      <c r="I18">
        <f>IF(Report!J37,Report!J37,"")</f>
        <v>28.35</v>
      </c>
      <c r="J18">
        <f>IF(Report!K37,Report!K37,"")</f>
        <v>12.73</v>
      </c>
      <c r="K18" t="str">
        <f>IF(Report!L37,Report!L37,"")</f>
        <v/>
      </c>
      <c r="L18">
        <f>IF(Report!M37,Report!M37,"")</f>
        <v>6.07</v>
      </c>
      <c r="M18" s="149">
        <f>IF(Report!N37&gt;=0,Report!N37,"")</f>
        <v>0.62823820190005408</v>
      </c>
      <c r="N18" s="112">
        <f t="shared" si="0"/>
        <v>45205.378472222219</v>
      </c>
      <c r="O18" t="str">
        <f>TRIM("Hohm: "&amp;Report!$J$52&amp;" "&amp;Report!$J$53&amp;" "&amp;Report!$J$54&amp;" "&amp;Report!$J$55)</f>
        <v>Hohm: foggy; calm water; light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45205</v>
      </c>
      <c r="F19" s="111">
        <f>Report!$J$51</f>
        <v>0.37847222222222227</v>
      </c>
      <c r="G19" s="111" t="str">
        <f>Report!$K$51</f>
        <v>PDT</v>
      </c>
      <c r="H19">
        <f>Report!I38</f>
        <v>3</v>
      </c>
      <c r="I19">
        <f>IF(Report!J38,Report!J38,"")</f>
        <v>31.54</v>
      </c>
      <c r="J19">
        <f>IF(Report!K38,Report!K38,"")</f>
        <v>11.94</v>
      </c>
      <c r="K19" t="str">
        <f>IF(Report!L38,Report!L38,"")</f>
        <v/>
      </c>
      <c r="L19">
        <f>IF(Report!M38,Report!M38,"")</f>
        <v>5.08</v>
      </c>
      <c r="M19" s="149">
        <f>IF(Report!N38&gt;=0,Report!N38,"")</f>
        <v>0.57727200545173774</v>
      </c>
      <c r="N19" s="112">
        <f t="shared" si="0"/>
        <v>45205.378472222219</v>
      </c>
      <c r="O19" t="str">
        <f>TRIM("Hohm: "&amp;Report!$J$52&amp;" "&amp;Report!$J$53&amp;" "&amp;Report!$J$54&amp;" "&amp;Report!$J$55)</f>
        <v>Hohm: foggy; calm water; light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45205</v>
      </c>
      <c r="F20" s="111">
        <f>Report!$J$51</f>
        <v>0.37847222222222227</v>
      </c>
      <c r="G20" s="111" t="str">
        <f>Report!$K$51</f>
        <v>PDT</v>
      </c>
      <c r="H20">
        <f>Report!I39</f>
        <v>4</v>
      </c>
      <c r="I20">
        <f>IF(Report!J39,Report!J39,"")</f>
        <v>31.85</v>
      </c>
      <c r="J20">
        <f>IF(Report!K39,Report!K39,"")</f>
        <v>11.67</v>
      </c>
      <c r="K20" t="str">
        <f>IF(Report!L39,Report!L39,"")</f>
        <v/>
      </c>
      <c r="L20">
        <f>IF(Report!M39,Report!M39,"")</f>
        <v>4.42</v>
      </c>
      <c r="M20" s="149">
        <f>IF(Report!N39&gt;=0,Report!N39,"")</f>
        <v>0.51007079370188979</v>
      </c>
      <c r="N20" s="112">
        <f t="shared" si="0"/>
        <v>45205.378472222219</v>
      </c>
      <c r="O20" t="str">
        <f>TRIM("Hohm: "&amp;Report!$J$52&amp;" "&amp;Report!$J$53&amp;" "&amp;Report!$J$54&amp;" "&amp;Report!$J$55)</f>
        <v>Hohm: foggy; calm water; light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45205</v>
      </c>
      <c r="F21" s="111">
        <f>Report!$J$51</f>
        <v>0.37847222222222227</v>
      </c>
      <c r="G21" s="111" t="str">
        <f>Report!$K$51</f>
        <v>PDT</v>
      </c>
      <c r="H21">
        <f>Report!I40</f>
        <v>5</v>
      </c>
      <c r="I21">
        <f>IF(Report!J40,Report!J40,"")</f>
        <v>32.11</v>
      </c>
      <c r="J21">
        <f>IF(Report!K40,Report!K40,"")</f>
        <v>11.46</v>
      </c>
      <c r="K21" t="str">
        <f>IF(Report!L40,Report!L40,"")</f>
        <v/>
      </c>
      <c r="L21">
        <f>IF(Report!M40,Report!M40,"")</f>
        <v>4.1399999999999997</v>
      </c>
      <c r="M21" s="149">
        <f>IF(Report!N40&gt;=0,Report!N40,"")</f>
        <v>0.47653761224790231</v>
      </c>
      <c r="N21" s="112">
        <f t="shared" si="0"/>
        <v>45205.378472222219</v>
      </c>
      <c r="O21" t="str">
        <f>TRIM("Hohm: "&amp;Report!$J$52&amp;" "&amp;Report!$J$53&amp;" "&amp;Report!$J$54&amp;" "&amp;Report!$J$55)</f>
        <v>Hohm: foggy; calm water; light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45205</v>
      </c>
      <c r="F22" s="111">
        <f>Report!$J$51</f>
        <v>0.37847222222222227</v>
      </c>
      <c r="G22" s="111" t="str">
        <f>Report!$K$51</f>
        <v>PDT</v>
      </c>
      <c r="H22">
        <f>Report!I41</f>
        <v>6</v>
      </c>
      <c r="I22">
        <f>IF(Report!J41,Report!J41,"")</f>
        <v>32.17</v>
      </c>
      <c r="J22">
        <f>IF(Report!K41,Report!K41,"")</f>
        <v>11.3</v>
      </c>
      <c r="K22" t="str">
        <f>IF(Report!L41,Report!L41,"")</f>
        <v/>
      </c>
      <c r="L22">
        <f>IF(Report!M41,Report!M41,"")</f>
        <v>3.8</v>
      </c>
      <c r="M22" s="149">
        <f>IF(Report!N41&gt;=0,Report!N41,"")</f>
        <v>0.43661525716931016</v>
      </c>
      <c r="N22" s="112">
        <f t="shared" si="0"/>
        <v>45205.378472222219</v>
      </c>
      <c r="O22" t="str">
        <f>TRIM("Hohm: "&amp;Report!$J$52&amp;" "&amp;Report!$J$53&amp;" "&amp;Report!$J$54&amp;" "&amp;Report!$J$55)</f>
        <v>Hohm: foggy; calm water; light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45205</v>
      </c>
      <c r="F23" s="111">
        <f>Report!$J$51</f>
        <v>0.37847222222222227</v>
      </c>
      <c r="G23" s="111" t="str">
        <f>Report!$K$51</f>
        <v>PDT</v>
      </c>
      <c r="H23">
        <f>Report!I42</f>
        <v>7</v>
      </c>
      <c r="I23">
        <f>IF(Report!J42,Report!J42,"")</f>
        <v>32.28</v>
      </c>
      <c r="J23">
        <f>IF(Report!K42,Report!K42,"")</f>
        <v>11.12</v>
      </c>
      <c r="K23" t="str">
        <f>IF(Report!L42,Report!L42,"")</f>
        <v/>
      </c>
      <c r="L23">
        <f>IF(Report!M42,Report!M42,"")</f>
        <v>3.66</v>
      </c>
      <c r="M23" s="149">
        <f>IF(Report!N42&gt;=0,Report!N42,"")</f>
        <v>0.41901067223947691</v>
      </c>
      <c r="N23" s="112">
        <f t="shared" si="0"/>
        <v>45205.378472222219</v>
      </c>
      <c r="O23" t="str">
        <f>TRIM("Hohm: "&amp;Report!$J$52&amp;" "&amp;Report!$J$53&amp;" "&amp;Report!$J$54&amp;" "&amp;Report!$J$55)</f>
        <v>Hohm: foggy; calm water; light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45205</v>
      </c>
      <c r="F24" s="111">
        <f>Report!$J$51</f>
        <v>0.37847222222222227</v>
      </c>
      <c r="G24" s="111" t="str">
        <f>Report!$K$51</f>
        <v>PDT</v>
      </c>
      <c r="H24">
        <f>Report!I43</f>
        <v>8</v>
      </c>
      <c r="I24">
        <f>IF(Report!J43,Report!J43,"")</f>
        <v>32.35</v>
      </c>
      <c r="J24">
        <f>IF(Report!K43,Report!K43,"")</f>
        <v>11.04</v>
      </c>
      <c r="K24" t="str">
        <f>IF(Report!L43,Report!L43,"")</f>
        <v/>
      </c>
      <c r="L24">
        <f>IF(Report!M43,Report!M43,"")</f>
        <v>3.7</v>
      </c>
      <c r="M24" s="149">
        <f>IF(Report!N43&gt;=0,Report!N43,"")</f>
        <v>0.42314704024567479</v>
      </c>
      <c r="N24" s="112">
        <f t="shared" si="0"/>
        <v>45205.378472222219</v>
      </c>
      <c r="O24" t="str">
        <f>TRIM("Hohm: "&amp;Report!$J$52&amp;" "&amp;Report!$J$53&amp;" "&amp;Report!$J$54&amp;" "&amp;Report!$J$55)</f>
        <v>Hohm: foggy; calm water; light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45205</v>
      </c>
      <c r="F25" s="111">
        <f>Report!$J$51</f>
        <v>0.37847222222222227</v>
      </c>
      <c r="G25" s="111" t="str">
        <f>Report!$K$51</f>
        <v>PDT</v>
      </c>
      <c r="H25">
        <f>Report!I44</f>
        <v>9</v>
      </c>
      <c r="I25">
        <f>IF(Report!J44,Report!J44,"")</f>
        <v>32.39</v>
      </c>
      <c r="J25">
        <f>IF(Report!K44,Report!K44,"")</f>
        <v>11.02</v>
      </c>
      <c r="K25" t="str">
        <f>IF(Report!L44,Report!L44,"")</f>
        <v/>
      </c>
      <c r="L25">
        <f>IF(Report!M44,Report!M44,"")</f>
        <v>3.77</v>
      </c>
      <c r="M25" s="149">
        <f>IF(Report!N44&gt;=0,Report!N44,"")</f>
        <v>0.43116428722809857</v>
      </c>
      <c r="N25" s="112">
        <f t="shared" si="0"/>
        <v>45205.378472222219</v>
      </c>
      <c r="O25" t="str">
        <f>TRIM("Hohm: "&amp;Report!$J$52&amp;" "&amp;Report!$J$53&amp;" "&amp;Report!$J$54&amp;" "&amp;Report!$J$55)</f>
        <v>Hohm: foggy; calm water; light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45205</v>
      </c>
      <c r="F26" s="111">
        <f>Report!$J$51</f>
        <v>0.37847222222222227</v>
      </c>
      <c r="G26" s="111" t="str">
        <f>Report!$K$51</f>
        <v>PDT</v>
      </c>
      <c r="H26">
        <f>Report!I45</f>
        <v>10</v>
      </c>
      <c r="I26">
        <f>IF(Report!J45,Report!J45,"")</f>
        <v>32.36</v>
      </c>
      <c r="J26">
        <f>IF(Report!K45,Report!K45,"")</f>
        <v>11.02</v>
      </c>
      <c r="K26" t="str">
        <f>IF(Report!L45,Report!L45,"")</f>
        <v/>
      </c>
      <c r="L26">
        <f>IF(Report!M45,Report!M45,"")</f>
        <v>3.79</v>
      </c>
      <c r="M26" s="149">
        <f>IF(Report!N45&gt;=0,Report!N45,"")</f>
        <v>0.4335696931775988</v>
      </c>
      <c r="N26" s="112">
        <f t="shared" si="0"/>
        <v>45205.378472222219</v>
      </c>
      <c r="O26" t="str">
        <f>TRIM("Hohm: "&amp;Report!$J$52&amp;" "&amp;Report!$J$53&amp;" "&amp;Report!$J$54&amp;" "&amp;Report!$J$55)</f>
        <v>Hohm: foggy; calm water; light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45205</v>
      </c>
      <c r="F27" s="111">
        <f>Report!$J$51</f>
        <v>0.37847222222222227</v>
      </c>
      <c r="G27" s="111" t="str">
        <f>Report!$K$51</f>
        <v>PDT</v>
      </c>
      <c r="H27">
        <f>Report!I46</f>
        <v>12</v>
      </c>
      <c r="I27">
        <f>IF(Report!J46,Report!J46,"")</f>
        <v>32.44</v>
      </c>
      <c r="J27">
        <f>IF(Report!K46,Report!K46,"")</f>
        <v>10.99</v>
      </c>
      <c r="K27" t="str">
        <f>IF(Report!L46,Report!L46,"")</f>
        <v/>
      </c>
      <c r="L27">
        <f>IF(Report!M46,Report!M46,"")</f>
        <v>3.83</v>
      </c>
      <c r="M27" s="149">
        <f>IF(Report!N46&gt;=0,Report!N46,"")</f>
        <v>0.43776095322752195</v>
      </c>
      <c r="N27" s="112">
        <f t="shared" si="0"/>
        <v>45205.378472222219</v>
      </c>
      <c r="O27" t="str">
        <f>TRIM("Hohm: "&amp;Report!$J$52&amp;" "&amp;Report!$J$53&amp;" "&amp;Report!$J$54&amp;" "&amp;Report!$J$55)</f>
        <v>Hohm: foggy; calm water; light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45205</v>
      </c>
      <c r="F28" s="111">
        <f>Report!$J$51</f>
        <v>0.37847222222222227</v>
      </c>
      <c r="G28" s="111" t="str">
        <f>Report!$K$51</f>
        <v>PDT</v>
      </c>
      <c r="H28">
        <f>Report!I47</f>
        <v>15</v>
      </c>
      <c r="I28">
        <f>IF(Report!J47,Report!J47,"")</f>
        <v>32.450000000000003</v>
      </c>
      <c r="J28">
        <f>IF(Report!K47,Report!K47,"")</f>
        <v>10.77</v>
      </c>
      <c r="K28" t="str">
        <f>IF(Report!L47,Report!L47,"")</f>
        <v/>
      </c>
      <c r="L28">
        <f>IF(Report!M47,Report!M47,"")</f>
        <v>3.81</v>
      </c>
      <c r="M28" s="149">
        <f>IF(Report!N47&gt;=0,Report!N47,"")</f>
        <v>0.43355773531362296</v>
      </c>
      <c r="N28" s="112">
        <f t="shared" si="0"/>
        <v>45205.378472222219</v>
      </c>
      <c r="O28" t="str">
        <f>TRIM("Hohm: "&amp;Report!$J$52&amp;" "&amp;Report!$J$53&amp;" "&amp;Report!$J$54&amp;" "&amp;Report!$J$55)</f>
        <v>Hohm: foggy; calm water; light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45205</v>
      </c>
      <c r="F29" s="111">
        <f>Report!$J$51</f>
        <v>0.37847222222222227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45205.378472222219</v>
      </c>
      <c r="O29" t="str">
        <f>TRIM("Hohm: "&amp;Report!$J$52&amp;" "&amp;Report!$J$53&amp;" "&amp;Report!$J$54&amp;" "&amp;Report!$J$55)</f>
        <v>Hohm: foggy; calm water; light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45205</v>
      </c>
      <c r="F30" s="111">
        <f>Report!$J$51</f>
        <v>0.37847222222222227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45205.378472222219</v>
      </c>
      <c r="O30" t="str">
        <f>TRIM("Hohm: "&amp;Report!$J$52&amp;" "&amp;Report!$J$53&amp;" "&amp;Report!$J$54&amp;" "&amp;Report!$J$55)</f>
        <v>Hohm: foggy; calm water; light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45205</v>
      </c>
      <c r="F31" s="111">
        <f>Report!$C$27</f>
        <v>0.40347222222222223</v>
      </c>
      <c r="G31" s="111" t="str">
        <f>Report!$D$27</f>
        <v>PDT</v>
      </c>
      <c r="H31">
        <f>Report!I6</f>
        <v>0</v>
      </c>
      <c r="I31">
        <f>IF(Report!J6,Report!J6,"")</f>
        <v>8.49</v>
      </c>
      <c r="J31">
        <f>IF(Report!K6,Report!K6,"")</f>
        <v>15.56</v>
      </c>
      <c r="K31" t="str">
        <f>IF(Report!L6,Report!L6,"")</f>
        <v/>
      </c>
      <c r="L31">
        <f>IF(Report!M6,Report!M6,"")</f>
        <v>8.7899999999999991</v>
      </c>
      <c r="M31" s="149">
        <f>IF(Report!N6&gt;=0,Report!N6,"")</f>
        <v>0.95300766958783556</v>
      </c>
      <c r="N31" s="112">
        <f t="shared" si="0"/>
        <v>45205.40347222222</v>
      </c>
      <c r="O31" t="str">
        <f>TRIM("Polly: "&amp;Report!$J$25&amp;" "&amp;Report!J$26&amp;" "&amp;Report!$J$27&amp;" "&amp;Report!$J$28)</f>
        <v>Polly: foggy; calm water; light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45205</v>
      </c>
      <c r="F32" s="111">
        <f>Report!$C$27</f>
        <v>0.40347222222222223</v>
      </c>
      <c r="G32" s="111" t="str">
        <f>Report!$D$27</f>
        <v>PDT</v>
      </c>
      <c r="H32">
        <f>Report!I7</f>
        <v>1</v>
      </c>
      <c r="I32">
        <f>IF(Report!J7,Report!J7,"")</f>
        <v>15.2</v>
      </c>
      <c r="J32">
        <f>IF(Report!K7,Report!K7,"")</f>
        <v>15.22</v>
      </c>
      <c r="K32" t="str">
        <f>IF(Report!L7,Report!L7,"")</f>
        <v/>
      </c>
      <c r="L32">
        <f>IF(Report!M7,Report!M7,"")</f>
        <v>9.39</v>
      </c>
      <c r="M32" s="149">
        <f>IF(Report!N7&gt;=0,Report!N7,"")</f>
        <v>1.0523573794626426</v>
      </c>
      <c r="N32" s="112">
        <f t="shared" si="0"/>
        <v>45205.40347222222</v>
      </c>
      <c r="O32" t="str">
        <f>TRIM("Polly: "&amp;Report!$J$25&amp;" "&amp;Report!J$26&amp;" "&amp;Report!$J$27&amp;" "&amp;Report!$J$28)</f>
        <v>Polly: foggy; calm water; light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45205</v>
      </c>
      <c r="F33" s="111">
        <f>Report!$C$27</f>
        <v>0.40347222222222223</v>
      </c>
      <c r="G33" s="111" t="str">
        <f>Report!$D$27</f>
        <v>PDT</v>
      </c>
      <c r="H33">
        <f>Report!I8</f>
        <v>2</v>
      </c>
      <c r="I33">
        <f>IF(Report!J8,Report!J8,"")</f>
        <v>27.68</v>
      </c>
      <c r="J33">
        <f>IF(Report!K8,Report!K8,"")</f>
        <v>13.07</v>
      </c>
      <c r="K33" t="str">
        <f>IF(Report!L8,Report!L8,"")</f>
        <v/>
      </c>
      <c r="L33">
        <f>IF(Report!M8,Report!M8,"")</f>
        <v>7.22</v>
      </c>
      <c r="M33" s="149">
        <f>IF(Report!N8&gt;=0,Report!N8,"")</f>
        <v>0.83713948532047955</v>
      </c>
      <c r="N33" s="112">
        <f t="shared" si="0"/>
        <v>45205.40347222222</v>
      </c>
      <c r="O33" t="str">
        <f>TRIM("Polly: "&amp;Report!$J$25&amp;" "&amp;Report!J$26&amp;" "&amp;Report!$J$27&amp;" "&amp;Report!$J$28)</f>
        <v>Polly: foggy; calm water; light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45205</v>
      </c>
      <c r="F34" s="111">
        <f>Report!$C$27</f>
        <v>0.40347222222222223</v>
      </c>
      <c r="G34" s="111" t="str">
        <f>Report!$D$27</f>
        <v>PDT</v>
      </c>
      <c r="H34">
        <f>Report!I9</f>
        <v>3</v>
      </c>
      <c r="I34">
        <f>IF(Report!J9,Report!J9,"")</f>
        <v>31.42</v>
      </c>
      <c r="J34">
        <f>IF(Report!K9,Report!K9,"")</f>
        <v>11.88</v>
      </c>
      <c r="K34" t="str">
        <f>IF(Report!L9,Report!L9,"")</f>
        <v/>
      </c>
      <c r="L34">
        <f>IF(Report!M9,Report!M9,"")</f>
        <v>5.9</v>
      </c>
      <c r="M34" s="149">
        <f>IF(Report!N9&gt;=0,Report!N9,"")</f>
        <v>0.68347386128958976</v>
      </c>
      <c r="N34" s="112">
        <f t="shared" si="0"/>
        <v>45205.40347222222</v>
      </c>
      <c r="O34" t="str">
        <f>TRIM("Polly: "&amp;Report!$J$25&amp;" "&amp;Report!J$26&amp;" "&amp;Report!$J$27&amp;" "&amp;Report!$J$28)</f>
        <v>Polly: foggy; calm water; light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45205</v>
      </c>
      <c r="F35" s="111">
        <f>Report!$C$27</f>
        <v>0.40347222222222223</v>
      </c>
      <c r="G35" s="111" t="str">
        <f>Report!$D$27</f>
        <v>PDT</v>
      </c>
      <c r="H35">
        <f>Report!I10</f>
        <v>4</v>
      </c>
      <c r="I35">
        <f>IF(Report!J10,Report!J10,"")</f>
        <v>32.04</v>
      </c>
      <c r="J35">
        <f>IF(Report!K10,Report!K10,"")</f>
        <v>11.52</v>
      </c>
      <c r="K35" t="str">
        <f>IF(Report!L10,Report!L10,"")</f>
        <v/>
      </c>
      <c r="L35">
        <f>IF(Report!M10,Report!M10,"")</f>
        <v>4.5999999999999996</v>
      </c>
      <c r="M35" s="149">
        <f>IF(Report!N10&gt;=0,Report!N10,"")</f>
        <v>0.53087717319415306</v>
      </c>
      <c r="N35" s="112">
        <f t="shared" si="0"/>
        <v>45205.40347222222</v>
      </c>
      <c r="O35" t="str">
        <f>TRIM("Polly: "&amp;Report!$J$25&amp;" "&amp;Report!J$26&amp;" "&amp;Report!$J$27&amp;" "&amp;Report!$J$28)</f>
        <v>Polly: foggy; calm water; light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45205</v>
      </c>
      <c r="F36" s="111">
        <f>Report!$C$27</f>
        <v>0.40347222222222223</v>
      </c>
      <c r="G36" s="111" t="str">
        <f>Report!$D$27</f>
        <v>PDT</v>
      </c>
      <c r="H36">
        <f>Report!I11</f>
        <v>5</v>
      </c>
      <c r="I36">
        <f>IF(Report!J11,Report!J11,"")</f>
        <v>30.1</v>
      </c>
      <c r="J36">
        <f>IF(Report!K11,Report!K11,"")</f>
        <v>11.34</v>
      </c>
      <c r="K36" t="str">
        <f>IF(Report!L11,Report!L11,"")</f>
        <v/>
      </c>
      <c r="L36">
        <f>IF(Report!M11,Report!M11,"")</f>
        <v>4.25</v>
      </c>
      <c r="M36" s="149">
        <f>IF(Report!N11&gt;=0,Report!N11,"")</f>
        <v>0.48216883626197077</v>
      </c>
      <c r="N36" s="112">
        <f t="shared" si="0"/>
        <v>45205.40347222222</v>
      </c>
      <c r="O36" t="str">
        <f>TRIM("Polly: "&amp;Report!$J$25&amp;" "&amp;Report!J$26&amp;" "&amp;Report!$J$27&amp;" "&amp;Report!$J$28)</f>
        <v>Polly: foggy; calm water; light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45205</v>
      </c>
      <c r="F37" s="111">
        <f>Report!$C$27</f>
        <v>0.40347222222222223</v>
      </c>
      <c r="G37" s="111" t="str">
        <f>Report!$D$27</f>
        <v>PDT</v>
      </c>
      <c r="H37">
        <f>Report!I12</f>
        <v>6</v>
      </c>
      <c r="I37">
        <f>IF(Report!J12,Report!J12,"")</f>
        <v>32.270000000000003</v>
      </c>
      <c r="J37">
        <f>IF(Report!K12,Report!K12,"")</f>
        <v>11.22</v>
      </c>
      <c r="K37" t="str">
        <f>IF(Report!L12,Report!L12,"")</f>
        <v/>
      </c>
      <c r="L37">
        <f>IF(Report!M12,Report!M12,"")</f>
        <v>4.1100000000000003</v>
      </c>
      <c r="M37" s="149">
        <f>IF(Report!N12&gt;=0,Report!N12,"")</f>
        <v>0.47190375996990896</v>
      </c>
      <c r="N37" s="112">
        <f t="shared" si="0"/>
        <v>45205.40347222222</v>
      </c>
      <c r="O37" t="str">
        <f>TRIM("Polly: "&amp;Report!$J$25&amp;" "&amp;Report!J$26&amp;" "&amp;Report!$J$27&amp;" "&amp;Report!$J$28)</f>
        <v>Polly: foggy; calm water; light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45205</v>
      </c>
      <c r="F38" s="111">
        <f>Report!$C$27</f>
        <v>0.40347222222222223</v>
      </c>
      <c r="G38" s="111" t="str">
        <f>Report!$D$27</f>
        <v>PDT</v>
      </c>
      <c r="H38">
        <f>Report!I13</f>
        <v>7</v>
      </c>
      <c r="I38">
        <f>IF(Report!J13,Report!J13,"")</f>
        <v>32.299999999999997</v>
      </c>
      <c r="J38">
        <f>IF(Report!K13,Report!K13,"")</f>
        <v>11.08</v>
      </c>
      <c r="K38" t="str">
        <f>IF(Report!L13,Report!L13,"")</f>
        <v/>
      </c>
      <c r="L38">
        <f>IF(Report!M13,Report!M13,"")</f>
        <v>4.1100000000000003</v>
      </c>
      <c r="M38" s="149">
        <f>IF(Report!N13&gt;=0,Report!N13,"")</f>
        <v>0.47052246375881152</v>
      </c>
      <c r="N38" s="112">
        <f t="shared" si="0"/>
        <v>45205.40347222222</v>
      </c>
      <c r="O38" t="str">
        <f>TRIM("Polly: "&amp;Report!$J$25&amp;" "&amp;Report!J$26&amp;" "&amp;Report!$J$27&amp;" "&amp;Report!$J$28)</f>
        <v>Polly: foggy; calm water; light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45205</v>
      </c>
      <c r="F39" s="111">
        <f>Report!$C$27</f>
        <v>0.40347222222222223</v>
      </c>
      <c r="G39" s="111" t="str">
        <f>Report!$D$27</f>
        <v>PDT</v>
      </c>
      <c r="H39">
        <f>Report!I14</f>
        <v>8</v>
      </c>
      <c r="I39">
        <f>IF(Report!J14,Report!J14,"")</f>
        <v>32.36</v>
      </c>
      <c r="J39">
        <f>IF(Report!K14,Report!K14,"")</f>
        <v>11.04</v>
      </c>
      <c r="K39" t="str">
        <f>IF(Report!L14,Report!L14,"")</f>
        <v/>
      </c>
      <c r="L39">
        <f>IF(Report!M14,Report!M14,"")</f>
        <v>4.09</v>
      </c>
      <c r="M39" s="149">
        <f>IF(Report!N14&gt;=0,Report!N14,"")</f>
        <v>0.46800378167020346</v>
      </c>
      <c r="N39" s="112">
        <f t="shared" si="0"/>
        <v>45205.40347222222</v>
      </c>
      <c r="O39" t="str">
        <f>TRIM("Polly: "&amp;Report!$J$25&amp;" "&amp;Report!J$26&amp;" "&amp;Report!$J$27&amp;" "&amp;Report!$J$28)</f>
        <v>Polly: foggy; calm water; light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45205</v>
      </c>
      <c r="F40" s="111">
        <f>Report!$C$27</f>
        <v>0.40347222222222223</v>
      </c>
      <c r="G40" s="111" t="str">
        <f>Report!$D$27</f>
        <v>PDT</v>
      </c>
      <c r="H40">
        <f>Report!I15</f>
        <v>9</v>
      </c>
      <c r="I40">
        <f>IF(Report!J15,Report!J15,"")</f>
        <v>32.43</v>
      </c>
      <c r="J40">
        <f>IF(Report!K15,Report!K15,"")</f>
        <v>10.93</v>
      </c>
      <c r="K40" t="str">
        <f>IF(Report!L15,Report!L15,"")</f>
        <v/>
      </c>
      <c r="L40">
        <f>IF(Report!M15,Report!M15,"")</f>
        <v>4.24</v>
      </c>
      <c r="M40" s="149">
        <f>IF(Report!N15&gt;=0,Report!N15,"")</f>
        <v>0.48420027219417039</v>
      </c>
      <c r="N40" s="112">
        <f t="shared" si="0"/>
        <v>45205.40347222222</v>
      </c>
      <c r="O40" t="str">
        <f>TRIM("Polly: "&amp;Report!$J$25&amp;" "&amp;Report!J$26&amp;" "&amp;Report!$J$27&amp;" "&amp;Report!$J$28)</f>
        <v>Polly: foggy; calm water; light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45205</v>
      </c>
      <c r="F41" s="111">
        <f>Report!$C$27</f>
        <v>0.40347222222222223</v>
      </c>
      <c r="G41" s="111" t="str">
        <f>Report!$D$27</f>
        <v>PDT</v>
      </c>
      <c r="H41">
        <f>Report!I16</f>
        <v>10</v>
      </c>
      <c r="I41">
        <f>IF(Report!J16,Report!J16,"")</f>
        <v>32.43</v>
      </c>
      <c r="J41">
        <f>IF(Report!K16,Report!K16,"")</f>
        <v>10.9</v>
      </c>
      <c r="K41" t="str">
        <f>IF(Report!L16,Report!L16,"")</f>
        <v/>
      </c>
      <c r="L41">
        <f>IF(Report!M16,Report!M16,"")</f>
        <v>4.22</v>
      </c>
      <c r="M41" s="149">
        <f>IF(Report!N16&gt;=0,Report!N16,"")</f>
        <v>0.48159090938298799</v>
      </c>
      <c r="N41" s="112">
        <f t="shared" si="0"/>
        <v>45205.40347222222</v>
      </c>
      <c r="O41" t="str">
        <f>TRIM("Polly: "&amp;Report!$J$25&amp;" "&amp;Report!J$26&amp;" "&amp;Report!$J$27&amp;" "&amp;Report!$J$28)</f>
        <v>Polly: foggy; calm water; light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45205</v>
      </c>
      <c r="F42" s="111">
        <f>Report!$C$27</f>
        <v>0.40347222222222223</v>
      </c>
      <c r="G42" s="111" t="str">
        <f>Report!$D$27</f>
        <v>PDT</v>
      </c>
      <c r="H42">
        <f>Report!I17</f>
        <v>12</v>
      </c>
      <c r="I42">
        <f>IF(Report!J17,Report!J17,"")</f>
        <v>32.450000000000003</v>
      </c>
      <c r="J42">
        <f>IF(Report!K17,Report!K17,"")</f>
        <v>10.71</v>
      </c>
      <c r="K42" t="str">
        <f>IF(Report!L17,Report!L17,"")</f>
        <v/>
      </c>
      <c r="L42">
        <f>IF(Report!M17,Report!M17,"")</f>
        <v>3.82</v>
      </c>
      <c r="M42" s="149">
        <f>IF(Report!N17&gt;=0,Report!N17,"")</f>
        <v>0.43413610277436809</v>
      </c>
      <c r="N42" s="112">
        <f t="shared" si="0"/>
        <v>45205.40347222222</v>
      </c>
      <c r="O42" t="str">
        <f>TRIM("Polly: "&amp;Report!$J$25&amp;" "&amp;Report!J$26&amp;" "&amp;Report!$J$27&amp;" "&amp;Report!$J$28)</f>
        <v>Polly: foggy; calm water; light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45205</v>
      </c>
      <c r="F43" s="111">
        <f>Report!$C$27</f>
        <v>0.40347222222222223</v>
      </c>
      <c r="G43" s="111" t="str">
        <f>Report!$D$27</f>
        <v>PDT</v>
      </c>
      <c r="H43">
        <f>Report!I18</f>
        <v>15</v>
      </c>
      <c r="I43">
        <f>IF(Report!J18,Report!J18,"")</f>
        <v>32.450000000000003</v>
      </c>
      <c r="J43">
        <f>IF(Report!K18,Report!K18,"")</f>
        <v>10.63</v>
      </c>
      <c r="K43" t="str">
        <f>IF(Report!L18,Report!L18,"")</f>
        <v/>
      </c>
      <c r="L43">
        <f>IF(Report!M18,Report!M18,"")</f>
        <v>3.53</v>
      </c>
      <c r="M43" s="149">
        <f>IF(Report!N18&gt;=0,Report!N18,"")</f>
        <v>0.40045217637192082</v>
      </c>
      <c r="N43" s="112">
        <f t="shared" si="0"/>
        <v>45205.40347222222</v>
      </c>
      <c r="O43" t="str">
        <f>TRIM("Polly: "&amp;Report!$J$25&amp;" "&amp;Report!J$26&amp;" "&amp;Report!$J$27&amp;" "&amp;Report!$J$28)</f>
        <v>Polly: foggy; calm water; light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45205</v>
      </c>
      <c r="F44" s="111">
        <f>Report!$C$27</f>
        <v>0.40347222222222223</v>
      </c>
      <c r="G44" s="111" t="str">
        <f>Report!$D$27</f>
        <v>PDT</v>
      </c>
      <c r="H44">
        <f>Report!I19</f>
        <v>20</v>
      </c>
      <c r="I44">
        <f>IF(Report!J19,Report!J19,"")</f>
        <v>32.520000000000003</v>
      </c>
      <c r="J44">
        <f>IF(Report!K19,Report!K19,"")</f>
        <v>10.48</v>
      </c>
      <c r="K44" t="str">
        <f>IF(Report!L19,Report!L19,"")</f>
        <v/>
      </c>
      <c r="L44">
        <f>IF(Report!M19,Report!M19,"")</f>
        <v>3.49</v>
      </c>
      <c r="M44" s="149">
        <f>IF(Report!N19&gt;=0,Report!N19,"")</f>
        <v>0.39475698391551922</v>
      </c>
      <c r="N44" s="112">
        <f t="shared" si="0"/>
        <v>45205.40347222222</v>
      </c>
      <c r="O44" t="str">
        <f>TRIM("Polly: "&amp;Report!$J$25&amp;" "&amp;Report!J$26&amp;" "&amp;Report!$J$27&amp;" "&amp;Report!$J$28)</f>
        <v>Polly: foggy; calm water; light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45205</v>
      </c>
      <c r="F45" s="111">
        <f>Report!$C$27</f>
        <v>0.40347222222222223</v>
      </c>
      <c r="G45" s="111" t="str">
        <f>Report!$D$27</f>
        <v>PDT</v>
      </c>
      <c r="H45">
        <f>Report!I20</f>
        <v>25</v>
      </c>
      <c r="I45">
        <f>IF(Report!J20,Report!J20,"")</f>
        <v>32.549999999999997</v>
      </c>
      <c r="J45">
        <f>IF(Report!K20,Report!K20,"")</f>
        <v>10.25</v>
      </c>
      <c r="K45" t="str">
        <f>IF(Report!L20,Report!L20,"")</f>
        <v/>
      </c>
      <c r="L45">
        <f>IF(Report!M20,Report!M20,"")</f>
        <v>2.82</v>
      </c>
      <c r="M45" s="149">
        <f>IF(Report!N20&gt;=0,Report!N20,"")</f>
        <v>0.31736946693505341</v>
      </c>
      <c r="N45" s="112">
        <f t="shared" si="0"/>
        <v>45205.40347222222</v>
      </c>
      <c r="O45" t="str">
        <f>TRIM("Polly: "&amp;Report!$J$25&amp;" "&amp;Report!J$26&amp;" "&amp;Report!$J$27&amp;" "&amp;Report!$J$28)</f>
        <v>Polly: foggy; calm water; light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45205</v>
      </c>
      <c r="F46" s="111">
        <f>Report!$C$27</f>
        <v>0.40347222222222223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45205.40347222222</v>
      </c>
      <c r="O46" t="str">
        <f>TRIM("Polly: "&amp;Report!$J$25&amp;" "&amp;Report!J$26&amp;" "&amp;Report!$J$27&amp;" "&amp;Report!$J$28)</f>
        <v>Polly: foggy; calm water; light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45205</v>
      </c>
      <c r="F47" s="111">
        <f>Report!$C$27</f>
        <v>0.40347222222222223</v>
      </c>
      <c r="G47" s="111" t="str">
        <f>Report!$D$27</f>
        <v>PDT</v>
      </c>
      <c r="H47">
        <f>Report!I22</f>
        <v>35</v>
      </c>
      <c r="I47" t="e">
        <f>IF(Report!#REF!,Report!#REF!,"")</f>
        <v>#REF!</v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45205.40347222222</v>
      </c>
      <c r="O47" t="str">
        <f>TRIM("Polly: "&amp;Report!$J$25&amp;" "&amp;Report!J$26&amp;" "&amp;Report!$J$27&amp;" "&amp;Report!$J$28)</f>
        <v>Polly: foggy; calm water; light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45205</v>
      </c>
      <c r="F48" s="111">
        <f>Report!$J$24</f>
        <v>0.3923611111111111</v>
      </c>
      <c r="G48" s="111" t="str">
        <f>Report!$K$24</f>
        <v>PDT</v>
      </c>
      <c r="H48">
        <f>Report!B6</f>
        <v>0</v>
      </c>
      <c r="I48">
        <f>IF(Report!C6,Report!C6,"")</f>
        <v>9.08</v>
      </c>
      <c r="J48">
        <f>IF(Report!D6,Report!D6,"")</f>
        <v>14.93</v>
      </c>
      <c r="K48" t="str">
        <f>IF(Report!E6,Report!E6,"")</f>
        <v/>
      </c>
      <c r="L48">
        <f>IF(Report!F6,Report!F6,"")</f>
        <v>8.9499999999999993</v>
      </c>
      <c r="M48" s="149">
        <f>IF(Report!G6&gt;=0,Report!G6,"")</f>
        <v>0.96121528901977649</v>
      </c>
      <c r="N48" s="112">
        <f t="shared" si="0"/>
        <v>45205.392361111109</v>
      </c>
      <c r="O48" t="str">
        <f>TRIM("5KM: "&amp;Report!$C$28&amp;" "&amp;Report!$C$29&amp;" "&amp;Report!$C$30&amp;" "&amp;Report!$C$31)</f>
        <v>5KM: foggy; wavy; light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45205</v>
      </c>
      <c r="F49" s="111">
        <f>Report!$J$24</f>
        <v>0.3923611111111111</v>
      </c>
      <c r="G49" s="111" t="str">
        <f>Report!$K$24</f>
        <v>PDT</v>
      </c>
      <c r="H49">
        <f>Report!B7</f>
        <v>1</v>
      </c>
      <c r="I49">
        <f>IF(Report!C7,Report!C7,"")</f>
        <v>15.59</v>
      </c>
      <c r="J49">
        <f>IF(Report!D7,Report!D7,"")</f>
        <v>15.09</v>
      </c>
      <c r="K49" t="str">
        <f>IF(Report!E7,Report!E7,"")</f>
        <v/>
      </c>
      <c r="L49">
        <f>IF(Report!F7,Report!F7,"")</f>
        <v>9.59</v>
      </c>
      <c r="M49" s="149">
        <f>IF(Report!G7&gt;=0,Report!G7,"")</f>
        <v>1.0744583933325109</v>
      </c>
      <c r="N49" s="112">
        <f t="shared" si="0"/>
        <v>45205.392361111109</v>
      </c>
      <c r="O49" t="str">
        <f>TRIM("5KM: "&amp;Report!$C$28&amp;" "&amp;Report!$C$29&amp;" "&amp;Report!$C$30&amp;" "&amp;Report!$C$31)</f>
        <v>5KM: foggy; wavy; light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45205</v>
      </c>
      <c r="F50" s="111">
        <f>Report!$J$24</f>
        <v>0.3923611111111111</v>
      </c>
      <c r="G50" s="111" t="str">
        <f>Report!$K$24</f>
        <v>PDT</v>
      </c>
      <c r="H50">
        <f>Report!B8</f>
        <v>2</v>
      </c>
      <c r="I50">
        <f>IF(Report!C8,Report!C8,"")</f>
        <v>28.52</v>
      </c>
      <c r="J50">
        <f>IF(Report!D8,Report!D8,"")</f>
        <v>12.98</v>
      </c>
      <c r="K50" t="str">
        <f>IF(Report!E8,Report!E8,"")</f>
        <v/>
      </c>
      <c r="L50">
        <f>IF(Report!F8,Report!F8,"")</f>
        <v>7.45</v>
      </c>
      <c r="M50" s="149">
        <f>IF(Report!G8&gt;=0,Report!G8,"")</f>
        <v>0.86694273224809848</v>
      </c>
      <c r="N50" s="112">
        <f t="shared" si="0"/>
        <v>45205.392361111109</v>
      </c>
      <c r="O50" t="str">
        <f>TRIM("5KM: "&amp;Report!$C$28&amp;" "&amp;Report!$C$29&amp;" "&amp;Report!$C$30&amp;" "&amp;Report!$C$31)</f>
        <v>5KM: foggy; wavy; light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45205</v>
      </c>
      <c r="F51" s="111">
        <f>Report!$J$24</f>
        <v>0.3923611111111111</v>
      </c>
      <c r="G51" s="111" t="str">
        <f>Report!$K$24</f>
        <v>PDT</v>
      </c>
      <c r="H51">
        <f>Report!B9</f>
        <v>3</v>
      </c>
      <c r="I51">
        <f>IF(Report!C9,Report!C9,"")</f>
        <v>30.29</v>
      </c>
      <c r="J51">
        <f>IF(Report!D9,Report!D9,"")</f>
        <v>12.63</v>
      </c>
      <c r="K51" t="str">
        <f>IF(Report!E9,Report!E9,"")</f>
        <v/>
      </c>
      <c r="L51">
        <f>IF(Report!F9,Report!F9,"")</f>
        <v>6.16</v>
      </c>
      <c r="M51" s="149">
        <f>IF(Report!G9&gt;=0,Report!G9,"")</f>
        <v>0.71988376909367513</v>
      </c>
      <c r="N51" s="112">
        <f t="shared" si="0"/>
        <v>45205.392361111109</v>
      </c>
      <c r="O51" t="str">
        <f>TRIM("5KM: "&amp;Report!$C$28&amp;" "&amp;Report!$C$29&amp;" "&amp;Report!$C$30&amp;" "&amp;Report!$C$31)</f>
        <v>5KM: foggy; wavy; light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45205</v>
      </c>
      <c r="F52" s="111">
        <f>Report!$J$24</f>
        <v>0.3923611111111111</v>
      </c>
      <c r="G52" s="111" t="str">
        <f>Report!$K$24</f>
        <v>PDT</v>
      </c>
      <c r="H52">
        <f>Report!B10</f>
        <v>4</v>
      </c>
      <c r="I52">
        <f>IF(Report!C10,Report!C10,"")</f>
        <v>31.16</v>
      </c>
      <c r="J52">
        <f>IF(Report!D10,Report!D10,"")</f>
        <v>12.29</v>
      </c>
      <c r="K52" t="str">
        <f>IF(Report!E10,Report!E10,"")</f>
        <v/>
      </c>
      <c r="L52">
        <f>IF(Report!F10,Report!F10,"")</f>
        <v>5.5</v>
      </c>
      <c r="M52" s="149">
        <f>IF(Report!G10&gt;=0,Report!G10,"")</f>
        <v>0.64176430715599886</v>
      </c>
      <c r="N52" s="112">
        <f t="shared" si="0"/>
        <v>45205.392361111109</v>
      </c>
      <c r="O52" t="str">
        <f>TRIM("5KM: "&amp;Report!$C$28&amp;" "&amp;Report!$C$29&amp;" "&amp;Report!$C$30&amp;" "&amp;Report!$C$31)</f>
        <v>5KM: foggy; wavy; light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45205</v>
      </c>
      <c r="F53" s="111">
        <f>Report!$J$24</f>
        <v>0.3923611111111111</v>
      </c>
      <c r="G53" s="111" t="str">
        <f>Report!$K$24</f>
        <v>PDT</v>
      </c>
      <c r="H53">
        <f>Report!B11</f>
        <v>5</v>
      </c>
      <c r="I53">
        <f>IF(Report!C11,Report!C11,"")</f>
        <v>31.89</v>
      </c>
      <c r="J53">
        <f>IF(Report!D11,Report!D11,"")</f>
        <v>11.66</v>
      </c>
      <c r="K53" t="str">
        <f>IF(Report!E11,Report!E11,"")</f>
        <v/>
      </c>
      <c r="L53">
        <f>IF(Report!F11,Report!F11,"")</f>
        <v>5.3</v>
      </c>
      <c r="M53" s="149">
        <f>IF(Report!G11&gt;=0,Report!G11,"")</f>
        <v>0.61294035849691986</v>
      </c>
      <c r="N53" s="112">
        <f t="shared" si="0"/>
        <v>45205.392361111109</v>
      </c>
      <c r="O53" t="str">
        <f>TRIM("5KM: "&amp;Report!$C$28&amp;" "&amp;Report!$C$29&amp;" "&amp;Report!$C$30&amp;" "&amp;Report!$C$31)</f>
        <v>5KM: foggy; wavy; light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45205</v>
      </c>
      <c r="F54" s="111">
        <f>Report!$J$24</f>
        <v>0.3923611111111111</v>
      </c>
      <c r="G54" s="111" t="str">
        <f>Report!$K$24</f>
        <v>PDT</v>
      </c>
      <c r="H54">
        <f>Report!B12</f>
        <v>6</v>
      </c>
      <c r="I54">
        <f>IF(Report!C12,Report!C12,"")</f>
        <v>31.97</v>
      </c>
      <c r="J54">
        <f>IF(Report!D12,Report!D12,"")</f>
        <v>11.49</v>
      </c>
      <c r="K54" t="str">
        <f>IF(Report!E12,Report!E12,"")</f>
        <v/>
      </c>
      <c r="L54">
        <f>IF(Report!F12,Report!F12,"")</f>
        <v>5.15</v>
      </c>
      <c r="M54" s="149">
        <f>IF(Report!G12&gt;=0,Report!G12,"")</f>
        <v>0.59367325211803346</v>
      </c>
      <c r="N54" s="112">
        <f t="shared" si="0"/>
        <v>45205.392361111109</v>
      </c>
      <c r="O54" t="str">
        <f>TRIM("5KM: "&amp;Report!$C$28&amp;" "&amp;Report!$C$29&amp;" "&amp;Report!$C$30&amp;" "&amp;Report!$C$31)</f>
        <v>5KM: foggy; wavy; light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45205</v>
      </c>
      <c r="F55" s="111">
        <f>Report!$J$24</f>
        <v>0.3923611111111111</v>
      </c>
      <c r="G55" s="111" t="str">
        <f>Report!$K$24</f>
        <v>PDT</v>
      </c>
      <c r="H55">
        <f>Report!B13</f>
        <v>7</v>
      </c>
      <c r="I55">
        <f>IF(Report!C13,Report!C13,"")</f>
        <v>32.119999999999997</v>
      </c>
      <c r="J55">
        <f>IF(Report!D13,Report!D13,"")</f>
        <v>11.4</v>
      </c>
      <c r="K55" t="str">
        <f>IF(Report!E13,Report!E13,"")</f>
        <v/>
      </c>
      <c r="L55">
        <f>IF(Report!F13,Report!F13,"")</f>
        <v>5.01</v>
      </c>
      <c r="M55" s="149">
        <f>IF(Report!G13&gt;=0,Report!G13,"")</f>
        <v>0.57696687715770412</v>
      </c>
      <c r="N55" s="112">
        <f t="shared" si="0"/>
        <v>45205.392361111109</v>
      </c>
      <c r="O55" t="str">
        <f>TRIM("5KM: "&amp;Report!$C$28&amp;" "&amp;Report!$C$29&amp;" "&amp;Report!$C$30&amp;" "&amp;Report!$C$31)</f>
        <v>5KM: foggy; wavy; light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45205</v>
      </c>
      <c r="F56" s="111">
        <f>Report!$J$24</f>
        <v>0.3923611111111111</v>
      </c>
      <c r="G56" s="111" t="str">
        <f>Report!$K$24</f>
        <v>PDT</v>
      </c>
      <c r="H56">
        <f>Report!B14</f>
        <v>8</v>
      </c>
      <c r="I56">
        <f>IF(Report!C14,Report!C14,"")</f>
        <v>32.22</v>
      </c>
      <c r="J56">
        <f>IF(Report!D14,Report!D14,"")</f>
        <v>11.26</v>
      </c>
      <c r="K56" t="str">
        <f>IF(Report!E14,Report!E14,"")</f>
        <v/>
      </c>
      <c r="L56">
        <f>IF(Report!F14,Report!F14,"")</f>
        <v>4.87</v>
      </c>
      <c r="M56" s="149">
        <f>IF(Report!G14&gt;=0,Report!G14,"")</f>
        <v>0.55947558756419768</v>
      </c>
      <c r="N56" s="112">
        <f t="shared" si="0"/>
        <v>45205.392361111109</v>
      </c>
      <c r="O56" t="str">
        <f>TRIM("5KM: "&amp;Report!$C$28&amp;" "&amp;Report!$C$29&amp;" "&amp;Report!$C$30&amp;" "&amp;Report!$C$31)</f>
        <v>5KM: foggy; wavy; light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45205</v>
      </c>
      <c r="F57" s="111">
        <f>Report!$J$24</f>
        <v>0.3923611111111111</v>
      </c>
      <c r="G57" s="111" t="str">
        <f>Report!$K$24</f>
        <v>PDT</v>
      </c>
      <c r="H57">
        <f>Report!B15</f>
        <v>9</v>
      </c>
      <c r="I57">
        <f>IF(Report!C15,Report!C15,"")</f>
        <v>32.340000000000003</v>
      </c>
      <c r="J57">
        <f>IF(Report!D15,Report!D15,"")</f>
        <v>11.19</v>
      </c>
      <c r="K57" t="str">
        <f>IF(Report!E15,Report!E15,"")</f>
        <v/>
      </c>
      <c r="L57">
        <f>IF(Report!F15,Report!F15,"")</f>
        <v>4.25</v>
      </c>
      <c r="M57" s="149">
        <f>IF(Report!G15&gt;=0,Report!G15,"")</f>
        <v>0.48788334930220734</v>
      </c>
      <c r="N57" s="112">
        <f t="shared" si="0"/>
        <v>45205.392361111109</v>
      </c>
      <c r="O57" t="str">
        <f>TRIM("5KM: "&amp;Report!$C$28&amp;" "&amp;Report!$C$29&amp;" "&amp;Report!$C$30&amp;" "&amp;Report!$C$31)</f>
        <v>5KM: foggy; wavy; light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45205</v>
      </c>
      <c r="F58" s="111">
        <f>Report!$J$24</f>
        <v>0.3923611111111111</v>
      </c>
      <c r="G58" s="111" t="str">
        <f>Report!$K$24</f>
        <v>PDT</v>
      </c>
      <c r="H58">
        <f>Report!B16</f>
        <v>10</v>
      </c>
      <c r="I58">
        <f>IF(Report!C16,Report!C16,"")</f>
        <v>32.32</v>
      </c>
      <c r="J58">
        <f>IF(Report!D16,Report!D16,"")</f>
        <v>11.09</v>
      </c>
      <c r="K58" t="str">
        <f>IF(Report!E16,Report!E16,"")</f>
        <v/>
      </c>
      <c r="L58">
        <f>IF(Report!F16,Report!F16,"")</f>
        <v>4.75</v>
      </c>
      <c r="M58" s="149">
        <f>IF(Report!G16&gt;=0,Report!G16,"")</f>
        <v>0.54398718897039189</v>
      </c>
      <c r="N58" s="112">
        <f t="shared" si="0"/>
        <v>45205.392361111109</v>
      </c>
      <c r="O58" t="str">
        <f>TRIM("5KM: "&amp;Report!$C$28&amp;" "&amp;Report!$C$29&amp;" "&amp;Report!$C$30&amp;" "&amp;Report!$C$31)</f>
        <v>5KM: foggy; wavy; light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45205</v>
      </c>
      <c r="F59" s="111">
        <f>Report!$J$24</f>
        <v>0.3923611111111111</v>
      </c>
      <c r="G59" s="111" t="str">
        <f>Report!$K$24</f>
        <v>PDT</v>
      </c>
      <c r="H59">
        <f>Report!B17</f>
        <v>12</v>
      </c>
      <c r="I59">
        <f>IF(Report!C17,Report!C17,"")</f>
        <v>32.46</v>
      </c>
      <c r="J59">
        <f>IF(Report!D17,Report!D17,"")</f>
        <v>11.05</v>
      </c>
      <c r="K59" t="str">
        <f>IF(Report!E17,Report!E17,"")</f>
        <v/>
      </c>
      <c r="L59">
        <f>IF(Report!F17,Report!F17,"")</f>
        <v>4.71</v>
      </c>
      <c r="M59" s="149">
        <f>IF(Report!G17&gt;=0,Report!G17,"")</f>
        <v>0.53943637349896256</v>
      </c>
      <c r="N59" s="112">
        <f t="shared" si="0"/>
        <v>45205.392361111109</v>
      </c>
      <c r="O59" t="str">
        <f>TRIM("5KM: "&amp;Report!$C$28&amp;" "&amp;Report!$C$29&amp;" "&amp;Report!$C$30&amp;" "&amp;Report!$C$31)</f>
        <v>5KM: foggy; wavy; light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45205</v>
      </c>
      <c r="F60" s="111">
        <f>Report!$J$24</f>
        <v>0.3923611111111111</v>
      </c>
      <c r="G60" s="111" t="str">
        <f>Report!$K$24</f>
        <v>PDT</v>
      </c>
      <c r="H60">
        <f>Report!B18</f>
        <v>15</v>
      </c>
      <c r="I60">
        <f>IF(Report!C18,Report!C18,"")</f>
        <v>32.54</v>
      </c>
      <c r="J60">
        <f>IF(Report!D18,Report!D18,"")</f>
        <v>10.83</v>
      </c>
      <c r="K60" t="str">
        <f>IF(Report!E18,Report!E18,"")</f>
        <v/>
      </c>
      <c r="L60">
        <f>IF(Report!F18,Report!F18,"")</f>
        <v>4.6500000000000004</v>
      </c>
      <c r="M60" s="149">
        <f>IF(Report!G18&gt;=0,Report!G18,"")</f>
        <v>0.53022360321939255</v>
      </c>
      <c r="N60" s="112">
        <f t="shared" si="0"/>
        <v>45205.392361111109</v>
      </c>
      <c r="O60" t="str">
        <f>TRIM("5KM: "&amp;Report!$C$28&amp;" "&amp;Report!$C$29&amp;" "&amp;Report!$C$30&amp;" "&amp;Report!$C$31)</f>
        <v>5KM: foggy; wavy; light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45205</v>
      </c>
      <c r="F61" s="111">
        <f>Report!$J$24</f>
        <v>0.3923611111111111</v>
      </c>
      <c r="G61" s="111" t="str">
        <f>Report!$K$24</f>
        <v>PDT</v>
      </c>
      <c r="H61">
        <f>Report!B19</f>
        <v>20</v>
      </c>
      <c r="I61">
        <f>IF(Report!C19,Report!C19,"")</f>
        <v>32.53</v>
      </c>
      <c r="J61">
        <f>IF(Report!D19,Report!D19,"")</f>
        <v>10.61</v>
      </c>
      <c r="K61" t="str">
        <f>IF(Report!E19,Report!E19,"")</f>
        <v/>
      </c>
      <c r="L61">
        <f>IF(Report!F19,Report!F19,"")</f>
        <v>4.5</v>
      </c>
      <c r="M61" s="149">
        <f>IF(Report!G19&gt;=0,Report!G19,"")</f>
        <v>0.51053831641569924</v>
      </c>
      <c r="N61" s="112">
        <f t="shared" si="0"/>
        <v>45205.392361111109</v>
      </c>
      <c r="O61" t="str">
        <f>TRIM("5KM: "&amp;Report!$C$28&amp;" "&amp;Report!$C$29&amp;" "&amp;Report!$C$30&amp;" "&amp;Report!$C$31)</f>
        <v>5KM: foggy; wavy; light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45205</v>
      </c>
      <c r="F62" s="111">
        <f>Report!$J$24</f>
        <v>0.3923611111111111</v>
      </c>
      <c r="G62" s="111" t="str">
        <f>Report!$K$24</f>
        <v>PDT</v>
      </c>
      <c r="H62">
        <f>Report!B20</f>
        <v>25</v>
      </c>
      <c r="I62">
        <f>IF(Report!C20,Report!C20,"")</f>
        <v>32.630000000000003</v>
      </c>
      <c r="J62">
        <f>IF(Report!D20,Report!D20,"")</f>
        <v>10.37</v>
      </c>
      <c r="K62" t="str">
        <f>IF(Report!E20,Report!E20,"")</f>
        <v/>
      </c>
      <c r="L62">
        <f>IF(Report!F20,Report!F20,"")</f>
        <v>4.26</v>
      </c>
      <c r="M62" s="149">
        <f>IF(Report!G20&gt;=0,Report!G20,"")</f>
        <v>0.48100779732865245</v>
      </c>
      <c r="N62" s="112">
        <f t="shared" si="0"/>
        <v>45205.392361111109</v>
      </c>
      <c r="O62" t="str">
        <f>TRIM("5KM: "&amp;Report!$C$28&amp;" "&amp;Report!$C$29&amp;" "&amp;Report!$C$30&amp;" "&amp;Report!$C$31)</f>
        <v>5KM: foggy; wavy; light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45205</v>
      </c>
      <c r="F63" s="111">
        <f>Report!$J$24</f>
        <v>0.3923611111111111</v>
      </c>
      <c r="G63" s="111" t="str">
        <f>Report!$K$24</f>
        <v>PDT</v>
      </c>
      <c r="H63">
        <f>Report!B21</f>
        <v>30</v>
      </c>
      <c r="I63">
        <f>IF(Report!C21,Report!C21,"")</f>
        <v>32.56</v>
      </c>
      <c r="J63">
        <f>IF(Report!D21,Report!D21,"")</f>
        <v>10.1</v>
      </c>
      <c r="K63" t="str">
        <f>IF(Report!E21,Report!E21,"")</f>
        <v/>
      </c>
      <c r="L63">
        <f>IF(Report!F21,Report!F21,"")</f>
        <v>3.54</v>
      </c>
      <c r="M63" s="149">
        <f>IF(Report!G21&gt;=0,Report!G21,"")</f>
        <v>0.3970610934461149</v>
      </c>
      <c r="N63" s="112">
        <f t="shared" si="0"/>
        <v>45205.392361111109</v>
      </c>
      <c r="O63" t="str">
        <f>TRIM("5KM: "&amp;Report!$C$28&amp;" "&amp;Report!$C$29&amp;" "&amp;Report!$C$30&amp;" "&amp;Report!$C$31)</f>
        <v>5KM: foggy; wavy; light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45205</v>
      </c>
      <c r="F64" s="111">
        <f>Report!$J$24</f>
        <v>0.3923611111111111</v>
      </c>
      <c r="G64" s="111" t="str">
        <f>Report!$K$24</f>
        <v>PDT</v>
      </c>
      <c r="H64">
        <f>Report!B22</f>
        <v>35</v>
      </c>
      <c r="I64">
        <f>IF(Report!C22,Report!C22,"")</f>
        <v>32.6</v>
      </c>
      <c r="J64">
        <f>IF(Report!D22,Report!D22,"")</f>
        <v>9.89</v>
      </c>
      <c r="K64" t="str">
        <f>IF(Report!E22,Report!E22,"")</f>
        <v/>
      </c>
      <c r="L64">
        <f>IF(Report!F22,Report!F22,"")</f>
        <v>2.5</v>
      </c>
      <c r="M64" s="149">
        <f>IF(Report!G22&gt;=0,Report!G22,"")</f>
        <v>0.27913589459869792</v>
      </c>
      <c r="N64" s="112">
        <f t="shared" si="0"/>
        <v>45205.392361111109</v>
      </c>
      <c r="O64" t="str">
        <f>TRIM("5KM: "&amp;Report!$C$28&amp;" "&amp;Report!$C$29&amp;" "&amp;Report!$C$30&amp;" "&amp;Report!$C$31)</f>
        <v>5KM: foggy; wavy; light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45205</v>
      </c>
      <c r="F65" s="111">
        <f>Report!$J$24</f>
        <v>0.3923611111111111</v>
      </c>
      <c r="G65" s="111" t="str">
        <f>Report!$K$24</f>
        <v>PDT</v>
      </c>
      <c r="H65">
        <f>Report!B23</f>
        <v>40</v>
      </c>
      <c r="I65">
        <f>IF(Report!C23,Report!C23,"")</f>
        <v>32.729999999999997</v>
      </c>
      <c r="J65">
        <f>IF(Report!D23,Report!D23,"")</f>
        <v>9.82</v>
      </c>
      <c r="K65" t="str">
        <f>IF(Report!E23,Report!E23,"")</f>
        <v/>
      </c>
      <c r="L65">
        <f>IF(Report!F23,Report!F23,"")</f>
        <v>2.44</v>
      </c>
      <c r="M65" s="149">
        <f>IF(Report!G23&gt;=0,Report!G23,"")</f>
        <v>0.27223845538684222</v>
      </c>
      <c r="N65" s="112">
        <f t="shared" si="0"/>
        <v>45205.392361111109</v>
      </c>
      <c r="O65" t="str">
        <f>TRIM("5KM: "&amp;Report!$C$28&amp;" "&amp;Report!$C$29&amp;" "&amp;Report!$C$30&amp;" "&amp;Report!$C$31)</f>
        <v>5KM: foggy; wavy; light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45205</v>
      </c>
      <c r="F66" s="111">
        <f>Report!$J$24</f>
        <v>0.3923611111111111</v>
      </c>
      <c r="G66" s="111" t="str">
        <f>Report!$K$24</f>
        <v>PDT</v>
      </c>
      <c r="H66">
        <f>Report!B24</f>
        <v>45</v>
      </c>
      <c r="I66">
        <f>IF(Report!C24,Report!C24,"")</f>
        <v>32.76</v>
      </c>
      <c r="J66">
        <f>IF(Report!D24,Report!D24,"")</f>
        <v>9.61</v>
      </c>
      <c r="K66" t="str">
        <f>IF(Report!E24,Report!E24,"")</f>
        <v/>
      </c>
      <c r="L66">
        <f>IF(Report!F24,Report!F24,"")</f>
        <v>2.5499999999999998</v>
      </c>
      <c r="M66" s="149">
        <f>IF(Report!G24&gt;=0,Report!G24,"")</f>
        <v>0.28319027476518982</v>
      </c>
      <c r="N66" s="112">
        <f t="shared" si="0"/>
        <v>45205.392361111109</v>
      </c>
      <c r="O66" t="str">
        <f>TRIM("5KM: "&amp;Report!$C$28&amp;" "&amp;Report!$C$29&amp;" "&amp;Report!$C$30&amp;" "&amp;Report!$C$31)</f>
        <v>5KM: foggy; wavy; light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45205</v>
      </c>
      <c r="F67" s="111">
        <f>Report!$J$24</f>
        <v>0.3923611111111111</v>
      </c>
      <c r="G67" s="111" t="str">
        <f>Report!$K$24</f>
        <v>PDT</v>
      </c>
      <c r="H67">
        <f>Report!B25</f>
        <v>50</v>
      </c>
      <c r="I67">
        <f>IF(Report!C25,Report!C25,"")</f>
        <v>32.799999999999997</v>
      </c>
      <c r="J67">
        <f>IF(Report!D25,Report!D25,"")</f>
        <v>9.4499999999999993</v>
      </c>
      <c r="K67" t="str">
        <f>IF(Report!E25,Report!E25,"")</f>
        <v/>
      </c>
      <c r="L67">
        <f>IF(Report!F25,Report!F25,"")</f>
        <v>2.4700000000000002</v>
      </c>
      <c r="M67" s="149">
        <f>IF(Report!G25&gt;=0,Report!G25,"")</f>
        <v>0.27336245104102247</v>
      </c>
      <c r="N67" s="112">
        <f t="shared" ref="N67" si="1">E67+F67</f>
        <v>45205.392361111109</v>
      </c>
      <c r="O67" t="str">
        <f>TRIM("5KM: "&amp;Report!$C$28&amp;" "&amp;Report!$C$29&amp;" "&amp;Report!$C$30&amp;" "&amp;Report!$C$31)</f>
        <v>5KM: foggy; wavy; light wind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9">
        <v>42256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7" t="s">
        <v>27</v>
      </c>
      <c r="C4" s="177"/>
      <c r="D4" s="177"/>
      <c r="E4" s="177"/>
      <c r="F4" s="177"/>
      <c r="G4" s="177"/>
      <c r="I4" s="177" t="s">
        <v>44</v>
      </c>
      <c r="J4" s="177"/>
      <c r="K4" s="177"/>
      <c r="L4" s="177"/>
      <c r="M4" s="177"/>
      <c r="N4" s="177"/>
      <c r="O4" s="177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1" t="s">
        <v>33</v>
      </c>
      <c r="G5" s="171"/>
      <c r="H5" s="29"/>
      <c r="I5" s="19" t="s">
        <v>0</v>
      </c>
      <c r="J5" s="12" t="s">
        <v>1</v>
      </c>
      <c r="K5" s="12" t="s">
        <v>2</v>
      </c>
      <c r="L5" s="13"/>
      <c r="M5" s="171" t="s">
        <v>33</v>
      </c>
      <c r="N5" s="171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7" t="s">
        <v>43</v>
      </c>
      <c r="J33" s="177"/>
      <c r="K33" s="177"/>
      <c r="L33" s="177"/>
      <c r="M33" s="177"/>
      <c r="N33" s="177"/>
      <c r="O33" s="177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7" t="s">
        <v>45</v>
      </c>
      <c r="C34" s="177"/>
      <c r="D34" s="177"/>
      <c r="E34" s="177"/>
      <c r="F34" s="177"/>
      <c r="G34" s="177"/>
      <c r="H34" s="6"/>
      <c r="I34" s="19" t="s">
        <v>0</v>
      </c>
      <c r="J34" s="12" t="s">
        <v>1</v>
      </c>
      <c r="K34" s="12" t="s">
        <v>2</v>
      </c>
      <c r="L34" s="13"/>
      <c r="M34" s="171" t="s">
        <v>33</v>
      </c>
      <c r="N34" s="171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1" t="s">
        <v>33</v>
      </c>
      <c r="G35" s="175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2023-10-06T18:30:13Z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