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P:\tech\Archived Harbour data\HS2021\"/>
    </mc:Choice>
  </mc:AlternateContent>
  <xr:revisionPtr revIDLastSave="0" documentId="13_ncr:1_{F37AD6C9-8DD8-45E8-9572-1FAE884F7EB6}" xr6:coauthVersionLast="44" xr6:coauthVersionMax="44" xr10:uidLastSave="{00000000-0000-0000-0000-000000000000}"/>
  <bookViews>
    <workbookView xWindow="-120" yWindow="-120" windowWidth="29040" windowHeight="15840" tabRatio="397" xr2:uid="{00000000-000D-0000-FFFF-FFFF00000000}"/>
  </bookViews>
  <sheets>
    <sheet name="Report" sheetId="1" r:id="rId1"/>
    <sheet name="DataAssembly" sheetId="5" r:id="rId2"/>
    <sheet name="Extra Sites" sheetId="4" state="hidden" r:id="rId3"/>
  </sheets>
  <definedNames>
    <definedName name="\0">#N/A</definedName>
    <definedName name="\a">#N/A</definedName>
    <definedName name="\d">#N/A</definedName>
    <definedName name="\i">#N/A</definedName>
    <definedName name="\o">#N/A</definedName>
    <definedName name="\p">#N/A</definedName>
    <definedName name="_Regression_Int" localSheetId="2" hidden="1">1</definedName>
    <definedName name="_Regression_Int" localSheetId="0" hidden="1">1</definedName>
    <definedName name="_xlnm.Print_Area" localSheetId="2">'Extra Sites'!$A$1:$O$62</definedName>
    <definedName name="_xlnm.Print_Area" localSheetId="0">Report!$A$1:$O$60</definedName>
    <definedName name="Print_Area_MI" localSheetId="2">'Extra Sites'!$A$1:$T$32</definedName>
    <definedName name="Print_Area_MI">Report!$A$1:$T$30</definedName>
  </definedNames>
  <calcPr calcId="19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48" i="1" l="1"/>
  <c r="N49" i="1"/>
  <c r="N36" i="1"/>
  <c r="N37" i="1"/>
  <c r="N38" i="1"/>
  <c r="N39" i="1"/>
  <c r="N40" i="1"/>
  <c r="N41" i="1"/>
  <c r="N42" i="1"/>
  <c r="N43" i="1"/>
  <c r="N44" i="1"/>
  <c r="N45" i="1"/>
  <c r="N46" i="1"/>
  <c r="N47" i="1"/>
  <c r="N35" i="1"/>
  <c r="P3" i="5" l="1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2" i="5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35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6" i="1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48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31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16" i="5"/>
  <c r="O4" i="5"/>
  <c r="O5" i="5"/>
  <c r="O6" i="5"/>
  <c r="O7" i="5"/>
  <c r="O8" i="5"/>
  <c r="O9" i="5"/>
  <c r="O10" i="5"/>
  <c r="O11" i="5"/>
  <c r="O12" i="5"/>
  <c r="O13" i="5"/>
  <c r="O14" i="5"/>
  <c r="O15" i="5"/>
  <c r="O3" i="5"/>
  <c r="O2" i="5"/>
  <c r="F49" i="5" l="1"/>
  <c r="G49" i="5"/>
  <c r="F50" i="5"/>
  <c r="G50" i="5"/>
  <c r="F51" i="5"/>
  <c r="G51" i="5"/>
  <c r="F52" i="5"/>
  <c r="G52" i="5"/>
  <c r="F53" i="5"/>
  <c r="G53" i="5"/>
  <c r="F54" i="5"/>
  <c r="G54" i="5"/>
  <c r="F55" i="5"/>
  <c r="G55" i="5"/>
  <c r="F56" i="5"/>
  <c r="G56" i="5"/>
  <c r="F57" i="5"/>
  <c r="G57" i="5"/>
  <c r="F58" i="5"/>
  <c r="G58" i="5"/>
  <c r="F59" i="5"/>
  <c r="G59" i="5"/>
  <c r="F60" i="5"/>
  <c r="G60" i="5"/>
  <c r="F61" i="5"/>
  <c r="G61" i="5"/>
  <c r="F62" i="5"/>
  <c r="G62" i="5"/>
  <c r="F63" i="5"/>
  <c r="G63" i="5"/>
  <c r="F64" i="5"/>
  <c r="G64" i="5"/>
  <c r="F65" i="5"/>
  <c r="G65" i="5"/>
  <c r="F66" i="5"/>
  <c r="G66" i="5"/>
  <c r="F67" i="5"/>
  <c r="G67" i="5"/>
  <c r="G48" i="5"/>
  <c r="F48" i="5"/>
  <c r="F32" i="5"/>
  <c r="G32" i="5"/>
  <c r="F33" i="5"/>
  <c r="G33" i="5"/>
  <c r="F34" i="5"/>
  <c r="G34" i="5"/>
  <c r="F35" i="5"/>
  <c r="G35" i="5"/>
  <c r="F36" i="5"/>
  <c r="G36" i="5"/>
  <c r="F37" i="5"/>
  <c r="G37" i="5"/>
  <c r="F38" i="5"/>
  <c r="G38" i="5"/>
  <c r="F39" i="5"/>
  <c r="G39" i="5"/>
  <c r="F40" i="5"/>
  <c r="G40" i="5"/>
  <c r="F41" i="5"/>
  <c r="G41" i="5"/>
  <c r="F42" i="5"/>
  <c r="G42" i="5"/>
  <c r="F43" i="5"/>
  <c r="G43" i="5"/>
  <c r="F44" i="5"/>
  <c r="G44" i="5"/>
  <c r="F45" i="5"/>
  <c r="G45" i="5"/>
  <c r="F46" i="5"/>
  <c r="G46" i="5"/>
  <c r="F47" i="5"/>
  <c r="G47" i="5"/>
  <c r="G31" i="5"/>
  <c r="F31" i="5"/>
  <c r="F17" i="5"/>
  <c r="G17" i="5"/>
  <c r="F18" i="5"/>
  <c r="G18" i="5"/>
  <c r="F19" i="5"/>
  <c r="G19" i="5"/>
  <c r="F20" i="5"/>
  <c r="G20" i="5"/>
  <c r="F21" i="5"/>
  <c r="G21" i="5"/>
  <c r="F22" i="5"/>
  <c r="G22" i="5"/>
  <c r="F23" i="5"/>
  <c r="G23" i="5"/>
  <c r="F24" i="5"/>
  <c r="G24" i="5"/>
  <c r="F25" i="5"/>
  <c r="G25" i="5"/>
  <c r="F26" i="5"/>
  <c r="G26" i="5"/>
  <c r="F27" i="5"/>
  <c r="G27" i="5"/>
  <c r="F28" i="5"/>
  <c r="G28" i="5"/>
  <c r="F29" i="5"/>
  <c r="G29" i="5"/>
  <c r="F30" i="5"/>
  <c r="G30" i="5"/>
  <c r="G16" i="5"/>
  <c r="F16" i="5"/>
  <c r="F3" i="5"/>
  <c r="G3" i="5"/>
  <c r="F4" i="5"/>
  <c r="G4" i="5"/>
  <c r="F5" i="5"/>
  <c r="G5" i="5"/>
  <c r="F6" i="5"/>
  <c r="G6" i="5"/>
  <c r="F7" i="5"/>
  <c r="G7" i="5"/>
  <c r="F8" i="5"/>
  <c r="G8" i="5"/>
  <c r="F9" i="5"/>
  <c r="G9" i="5"/>
  <c r="F10" i="5"/>
  <c r="G10" i="5"/>
  <c r="F11" i="5"/>
  <c r="G11" i="5"/>
  <c r="F12" i="5"/>
  <c r="G12" i="5"/>
  <c r="F13" i="5"/>
  <c r="G13" i="5"/>
  <c r="F14" i="5"/>
  <c r="G14" i="5"/>
  <c r="F15" i="5"/>
  <c r="G15" i="5"/>
  <c r="G2" i="5"/>
  <c r="F2" i="5"/>
  <c r="I49" i="5"/>
  <c r="J49" i="5"/>
  <c r="K49" i="5"/>
  <c r="L49" i="5"/>
  <c r="I50" i="5"/>
  <c r="J50" i="5"/>
  <c r="K50" i="5"/>
  <c r="L50" i="5"/>
  <c r="I51" i="5"/>
  <c r="J51" i="5"/>
  <c r="K51" i="5"/>
  <c r="L51" i="5"/>
  <c r="I52" i="5"/>
  <c r="J52" i="5"/>
  <c r="K52" i="5"/>
  <c r="L52" i="5"/>
  <c r="I53" i="5"/>
  <c r="J53" i="5"/>
  <c r="K53" i="5"/>
  <c r="L53" i="5"/>
  <c r="I54" i="5"/>
  <c r="J54" i="5"/>
  <c r="K54" i="5"/>
  <c r="L54" i="5"/>
  <c r="I55" i="5"/>
  <c r="J55" i="5"/>
  <c r="K55" i="5"/>
  <c r="L55" i="5"/>
  <c r="I56" i="5"/>
  <c r="J56" i="5"/>
  <c r="K56" i="5"/>
  <c r="L56" i="5"/>
  <c r="I57" i="5"/>
  <c r="J57" i="5"/>
  <c r="K57" i="5"/>
  <c r="L57" i="5"/>
  <c r="I58" i="5"/>
  <c r="J58" i="5"/>
  <c r="K58" i="5"/>
  <c r="L58" i="5"/>
  <c r="I59" i="5"/>
  <c r="J59" i="5"/>
  <c r="K59" i="5"/>
  <c r="L59" i="5"/>
  <c r="I60" i="5"/>
  <c r="J60" i="5"/>
  <c r="K60" i="5"/>
  <c r="L60" i="5"/>
  <c r="I61" i="5"/>
  <c r="J61" i="5"/>
  <c r="K61" i="5"/>
  <c r="L61" i="5"/>
  <c r="I62" i="5"/>
  <c r="J62" i="5"/>
  <c r="K62" i="5"/>
  <c r="L62" i="5"/>
  <c r="I63" i="5"/>
  <c r="J63" i="5"/>
  <c r="K63" i="5"/>
  <c r="L63" i="5"/>
  <c r="I64" i="5"/>
  <c r="J64" i="5"/>
  <c r="K64" i="5"/>
  <c r="L64" i="5"/>
  <c r="I65" i="5"/>
  <c r="J65" i="5"/>
  <c r="K65" i="5"/>
  <c r="L65" i="5"/>
  <c r="I66" i="5"/>
  <c r="J66" i="5"/>
  <c r="K66" i="5"/>
  <c r="L66" i="5"/>
  <c r="I67" i="5"/>
  <c r="J67" i="5"/>
  <c r="K67" i="5"/>
  <c r="L67" i="5"/>
  <c r="E67" i="5"/>
  <c r="N67" i="5" s="1"/>
  <c r="E66" i="5"/>
  <c r="E65" i="5"/>
  <c r="E64" i="5"/>
  <c r="E63" i="5"/>
  <c r="N63" i="5" s="1"/>
  <c r="E62" i="5"/>
  <c r="E61" i="5"/>
  <c r="E60" i="5"/>
  <c r="E59" i="5"/>
  <c r="N59" i="5" s="1"/>
  <c r="E58" i="5"/>
  <c r="E57" i="5"/>
  <c r="E56" i="5"/>
  <c r="E55" i="5"/>
  <c r="N55" i="5" s="1"/>
  <c r="E54" i="5"/>
  <c r="E53" i="5"/>
  <c r="E52" i="5"/>
  <c r="E51" i="5"/>
  <c r="N51" i="5" s="1"/>
  <c r="E50" i="5"/>
  <c r="E49" i="5"/>
  <c r="H65" i="5"/>
  <c r="H66" i="5"/>
  <c r="H67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48" i="5"/>
  <c r="J48" i="5"/>
  <c r="K48" i="5"/>
  <c r="L48" i="5"/>
  <c r="I48" i="5"/>
  <c r="I32" i="5"/>
  <c r="J32" i="5"/>
  <c r="K32" i="5"/>
  <c r="L32" i="5"/>
  <c r="I33" i="5"/>
  <c r="J33" i="5"/>
  <c r="K33" i="5"/>
  <c r="L33" i="5"/>
  <c r="M33" i="5"/>
  <c r="I34" i="5"/>
  <c r="J34" i="5"/>
  <c r="K34" i="5"/>
  <c r="L34" i="5"/>
  <c r="I35" i="5"/>
  <c r="J35" i="5"/>
  <c r="K35" i="5"/>
  <c r="L35" i="5"/>
  <c r="I36" i="5"/>
  <c r="J36" i="5"/>
  <c r="K36" i="5"/>
  <c r="L36" i="5"/>
  <c r="I37" i="5"/>
  <c r="J37" i="5"/>
  <c r="K37" i="5"/>
  <c r="L37" i="5"/>
  <c r="I38" i="5"/>
  <c r="J38" i="5"/>
  <c r="K38" i="5"/>
  <c r="L38" i="5"/>
  <c r="I39" i="5"/>
  <c r="J39" i="5"/>
  <c r="K39" i="5"/>
  <c r="L39" i="5"/>
  <c r="I40" i="5"/>
  <c r="J40" i="5"/>
  <c r="K40" i="5"/>
  <c r="L40" i="5"/>
  <c r="I41" i="5"/>
  <c r="J41" i="5"/>
  <c r="K41" i="5"/>
  <c r="L41" i="5"/>
  <c r="I42" i="5"/>
  <c r="J42" i="5"/>
  <c r="K42" i="5"/>
  <c r="L42" i="5"/>
  <c r="I43" i="5"/>
  <c r="J43" i="5"/>
  <c r="K43" i="5"/>
  <c r="L43" i="5"/>
  <c r="I44" i="5"/>
  <c r="J44" i="5"/>
  <c r="K44" i="5"/>
  <c r="L44" i="5"/>
  <c r="I45" i="5"/>
  <c r="J45" i="5"/>
  <c r="K45" i="5"/>
  <c r="L45" i="5"/>
  <c r="I46" i="5"/>
  <c r="J46" i="5"/>
  <c r="K46" i="5"/>
  <c r="L46" i="5"/>
  <c r="I47" i="5"/>
  <c r="J47" i="5"/>
  <c r="K47" i="5"/>
  <c r="L47" i="5"/>
  <c r="J31" i="5"/>
  <c r="K31" i="5"/>
  <c r="L31" i="5"/>
  <c r="I31" i="5"/>
  <c r="E48" i="5"/>
  <c r="E47" i="5"/>
  <c r="E46" i="5"/>
  <c r="E45" i="5"/>
  <c r="E44" i="5"/>
  <c r="N44" i="5" s="1"/>
  <c r="E43" i="5"/>
  <c r="E42" i="5"/>
  <c r="E41" i="5"/>
  <c r="E40" i="5"/>
  <c r="N40" i="5" s="1"/>
  <c r="E39" i="5"/>
  <c r="E38" i="5"/>
  <c r="E37" i="5"/>
  <c r="E36" i="5"/>
  <c r="N36" i="5" s="1"/>
  <c r="E35" i="5"/>
  <c r="E34" i="5"/>
  <c r="E33" i="5"/>
  <c r="E32" i="5"/>
  <c r="N32" i="5" s="1"/>
  <c r="H47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31" i="5"/>
  <c r="E31" i="5"/>
  <c r="I17" i="5"/>
  <c r="J17" i="5"/>
  <c r="K17" i="5"/>
  <c r="L17" i="5"/>
  <c r="I18" i="5"/>
  <c r="J18" i="5"/>
  <c r="K18" i="5"/>
  <c r="L18" i="5"/>
  <c r="I19" i="5"/>
  <c r="J19" i="5"/>
  <c r="K19" i="5"/>
  <c r="L19" i="5"/>
  <c r="I20" i="5"/>
  <c r="J20" i="5"/>
  <c r="K20" i="5"/>
  <c r="L20" i="5"/>
  <c r="I21" i="5"/>
  <c r="J21" i="5"/>
  <c r="K21" i="5"/>
  <c r="L21" i="5"/>
  <c r="I22" i="5"/>
  <c r="J22" i="5"/>
  <c r="K22" i="5"/>
  <c r="L22" i="5"/>
  <c r="I23" i="5"/>
  <c r="J23" i="5"/>
  <c r="K23" i="5"/>
  <c r="L23" i="5"/>
  <c r="I24" i="5"/>
  <c r="J24" i="5"/>
  <c r="K24" i="5"/>
  <c r="L24" i="5"/>
  <c r="I25" i="5"/>
  <c r="J25" i="5"/>
  <c r="K25" i="5"/>
  <c r="L25" i="5"/>
  <c r="I26" i="5"/>
  <c r="J26" i="5"/>
  <c r="K26" i="5"/>
  <c r="L26" i="5"/>
  <c r="I27" i="5"/>
  <c r="J27" i="5"/>
  <c r="K27" i="5"/>
  <c r="L27" i="5"/>
  <c r="I28" i="5"/>
  <c r="J28" i="5"/>
  <c r="K28" i="5"/>
  <c r="L28" i="5"/>
  <c r="I29" i="5"/>
  <c r="J29" i="5"/>
  <c r="K29" i="5"/>
  <c r="L29" i="5"/>
  <c r="I30" i="5"/>
  <c r="J30" i="5"/>
  <c r="K30" i="5"/>
  <c r="L30" i="5"/>
  <c r="J16" i="5"/>
  <c r="K16" i="5"/>
  <c r="L16" i="5"/>
  <c r="I16" i="5"/>
  <c r="I3" i="5"/>
  <c r="J3" i="5"/>
  <c r="K3" i="5"/>
  <c r="L3" i="5"/>
  <c r="I4" i="5"/>
  <c r="J4" i="5"/>
  <c r="K4" i="5"/>
  <c r="L4" i="5"/>
  <c r="I5" i="5"/>
  <c r="J5" i="5"/>
  <c r="K5" i="5"/>
  <c r="L5" i="5"/>
  <c r="I6" i="5"/>
  <c r="J6" i="5"/>
  <c r="K6" i="5"/>
  <c r="L6" i="5"/>
  <c r="I7" i="5"/>
  <c r="J7" i="5"/>
  <c r="K7" i="5"/>
  <c r="L7" i="5"/>
  <c r="I8" i="5"/>
  <c r="J8" i="5"/>
  <c r="K8" i="5"/>
  <c r="L8" i="5"/>
  <c r="I9" i="5"/>
  <c r="J9" i="5"/>
  <c r="K9" i="5"/>
  <c r="L9" i="5"/>
  <c r="I10" i="5"/>
  <c r="J10" i="5"/>
  <c r="K10" i="5"/>
  <c r="L10" i="5"/>
  <c r="I11" i="5"/>
  <c r="J11" i="5"/>
  <c r="K11" i="5"/>
  <c r="L11" i="5"/>
  <c r="I12" i="5"/>
  <c r="J12" i="5"/>
  <c r="K12" i="5"/>
  <c r="L12" i="5"/>
  <c r="I13" i="5"/>
  <c r="J13" i="5"/>
  <c r="K13" i="5"/>
  <c r="L13" i="5"/>
  <c r="I14" i="5"/>
  <c r="J14" i="5"/>
  <c r="K14" i="5"/>
  <c r="L14" i="5"/>
  <c r="I15" i="5"/>
  <c r="J15" i="5"/>
  <c r="K15" i="5"/>
  <c r="L15" i="5"/>
  <c r="E30" i="5"/>
  <c r="N30" i="5" s="1"/>
  <c r="E29" i="5"/>
  <c r="E28" i="5"/>
  <c r="E27" i="5"/>
  <c r="N27" i="5" s="1"/>
  <c r="E26" i="5"/>
  <c r="N26" i="5" s="1"/>
  <c r="E25" i="5"/>
  <c r="E24" i="5"/>
  <c r="E23" i="5"/>
  <c r="N23" i="5" s="1"/>
  <c r="E22" i="5"/>
  <c r="N22" i="5" s="1"/>
  <c r="E21" i="5"/>
  <c r="E20" i="5"/>
  <c r="E19" i="5"/>
  <c r="N19" i="5" s="1"/>
  <c r="E18" i="5"/>
  <c r="E17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16" i="5"/>
  <c r="E16" i="5"/>
  <c r="J2" i="5"/>
  <c r="K2" i="5"/>
  <c r="L2" i="5"/>
  <c r="I2" i="5"/>
  <c r="E4" i="5"/>
  <c r="E5" i="5"/>
  <c r="E6" i="5"/>
  <c r="E7" i="5"/>
  <c r="N7" i="5" s="1"/>
  <c r="E8" i="5"/>
  <c r="E9" i="5"/>
  <c r="E10" i="5"/>
  <c r="E11" i="5"/>
  <c r="N11" i="5" s="1"/>
  <c r="E12" i="5"/>
  <c r="E13" i="5"/>
  <c r="E14" i="5"/>
  <c r="E15" i="5"/>
  <c r="N15" i="5" s="1"/>
  <c r="H4" i="5"/>
  <c r="H5" i="5"/>
  <c r="H6" i="5"/>
  <c r="H7" i="5"/>
  <c r="H8" i="5"/>
  <c r="H9" i="5"/>
  <c r="H10" i="5"/>
  <c r="H11" i="5"/>
  <c r="H12" i="5"/>
  <c r="H13" i="5"/>
  <c r="H14" i="5"/>
  <c r="H15" i="5"/>
  <c r="H3" i="5"/>
  <c r="E3" i="5"/>
  <c r="E2" i="5"/>
  <c r="N2" i="5" l="1"/>
  <c r="N31" i="5"/>
  <c r="N14" i="5"/>
  <c r="N10" i="5"/>
  <c r="N6" i="5"/>
  <c r="N33" i="5"/>
  <c r="N16" i="5"/>
  <c r="N48" i="5"/>
  <c r="N12" i="5"/>
  <c r="N8" i="5"/>
  <c r="N4" i="5"/>
  <c r="N35" i="5"/>
  <c r="N47" i="5"/>
  <c r="N50" i="5"/>
  <c r="N54" i="5"/>
  <c r="N58" i="5"/>
  <c r="N62" i="5"/>
  <c r="N66" i="5"/>
  <c r="N39" i="5"/>
  <c r="N43" i="5"/>
  <c r="N17" i="5"/>
  <c r="N21" i="5"/>
  <c r="N25" i="5"/>
  <c r="N29" i="5"/>
  <c r="N13" i="5"/>
  <c r="N9" i="5"/>
  <c r="N5" i="5"/>
  <c r="N18" i="5"/>
  <c r="N65" i="5"/>
  <c r="N61" i="5"/>
  <c r="N57" i="5"/>
  <c r="N53" i="5"/>
  <c r="N49" i="5"/>
  <c r="N37" i="5"/>
  <c r="N41" i="5"/>
  <c r="N45" i="5"/>
  <c r="N52" i="5"/>
  <c r="N56" i="5"/>
  <c r="N60" i="5"/>
  <c r="N64" i="5"/>
  <c r="N3" i="5"/>
  <c r="N34" i="5"/>
  <c r="N38" i="5"/>
  <c r="N42" i="5"/>
  <c r="N46" i="5"/>
  <c r="N20" i="5"/>
  <c r="N24" i="5"/>
  <c r="N28" i="5"/>
  <c r="R16" i="1"/>
  <c r="R19" i="1" l="1"/>
  <c r="R7" i="1" l="1"/>
  <c r="M67" i="5" l="1"/>
  <c r="E67" i="4" l="1"/>
  <c r="C67" i="4"/>
  <c r="R53" i="4"/>
  <c r="R52" i="4"/>
  <c r="N51" i="4"/>
  <c r="R50" i="4"/>
  <c r="N50" i="4"/>
  <c r="G50" i="4"/>
  <c r="R49" i="4"/>
  <c r="N49" i="4"/>
  <c r="G49" i="4"/>
  <c r="N48" i="4"/>
  <c r="G48" i="4"/>
  <c r="R47" i="4"/>
  <c r="N47" i="4"/>
  <c r="G47" i="4"/>
  <c r="N46" i="4"/>
  <c r="G46" i="4"/>
  <c r="N45" i="4"/>
  <c r="G45" i="4"/>
  <c r="R44" i="4"/>
  <c r="N44" i="4"/>
  <c r="G44" i="4"/>
  <c r="N43" i="4"/>
  <c r="G43" i="4"/>
  <c r="N42" i="4"/>
  <c r="G42" i="4"/>
  <c r="N41" i="4"/>
  <c r="G41" i="4"/>
  <c r="N40" i="4"/>
  <c r="G40" i="4"/>
  <c r="N39" i="4"/>
  <c r="G39" i="4"/>
  <c r="R38" i="4"/>
  <c r="N38" i="4"/>
  <c r="G38" i="4"/>
  <c r="N37" i="4"/>
  <c r="G37" i="4"/>
  <c r="N36" i="4"/>
  <c r="G27" i="4"/>
  <c r="G26" i="4"/>
  <c r="G25" i="4"/>
  <c r="R24" i="4"/>
  <c r="N24" i="4"/>
  <c r="G24" i="4"/>
  <c r="R23" i="4"/>
  <c r="N23" i="4"/>
  <c r="G23" i="4"/>
  <c r="N22" i="4"/>
  <c r="G22" i="4"/>
  <c r="N21" i="4"/>
  <c r="G21" i="4"/>
  <c r="N20" i="4"/>
  <c r="G20" i="4"/>
  <c r="N19" i="4"/>
  <c r="G19" i="4"/>
  <c r="N18" i="4"/>
  <c r="G18" i="4"/>
  <c r="N17" i="4"/>
  <c r="G17" i="4"/>
  <c r="N16" i="4"/>
  <c r="G16" i="4"/>
  <c r="N15" i="4"/>
  <c r="G15" i="4"/>
  <c r="N14" i="4"/>
  <c r="G14" i="4"/>
  <c r="N13" i="4"/>
  <c r="G13" i="4"/>
  <c r="N12" i="4"/>
  <c r="G12" i="4"/>
  <c r="N11" i="4"/>
  <c r="G11" i="4"/>
  <c r="N10" i="4"/>
  <c r="G10" i="4"/>
  <c r="N9" i="4"/>
  <c r="G9" i="4"/>
  <c r="N8" i="4"/>
  <c r="G8" i="4"/>
  <c r="N7" i="4"/>
  <c r="G7" i="4"/>
  <c r="M30" i="5" l="1"/>
  <c r="M37" i="5" l="1"/>
  <c r="M48" i="5" l="1"/>
  <c r="M45" i="5"/>
  <c r="M31" i="5"/>
  <c r="M49" i="5"/>
  <c r="M32" i="5"/>
  <c r="M50" i="5"/>
  <c r="M51" i="5"/>
  <c r="M34" i="5"/>
  <c r="M52" i="5"/>
  <c r="M35" i="5"/>
  <c r="M53" i="5"/>
  <c r="M36" i="5"/>
  <c r="M54" i="5"/>
  <c r="M55" i="5"/>
  <c r="M38" i="5"/>
  <c r="M56" i="5"/>
  <c r="M39" i="5"/>
  <c r="M57" i="5"/>
  <c r="M40" i="5"/>
  <c r="M58" i="5"/>
  <c r="M41" i="5"/>
  <c r="M59" i="5"/>
  <c r="M42" i="5"/>
  <c r="M60" i="5"/>
  <c r="M43" i="5"/>
  <c r="M61" i="5"/>
  <c r="M44" i="5"/>
  <c r="M62" i="5"/>
  <c r="M63" i="5"/>
  <c r="M46" i="5"/>
  <c r="R21" i="1"/>
  <c r="M64" i="5"/>
  <c r="M47" i="5"/>
  <c r="R22" i="1"/>
  <c r="M65" i="5"/>
  <c r="M66" i="5"/>
  <c r="M2" i="5"/>
  <c r="M16" i="5"/>
  <c r="M3" i="5"/>
  <c r="M17" i="5"/>
  <c r="R35" i="1"/>
  <c r="M4" i="5"/>
  <c r="M18" i="5"/>
  <c r="M5" i="5"/>
  <c r="M19" i="5"/>
  <c r="M6" i="5"/>
  <c r="M20" i="5"/>
  <c r="M7" i="5"/>
  <c r="M21" i="5"/>
  <c r="M8" i="5"/>
  <c r="M22" i="5"/>
  <c r="M9" i="5"/>
  <c r="M23" i="5"/>
  <c r="M10" i="5"/>
  <c r="M24" i="5"/>
  <c r="M11" i="5"/>
  <c r="M25" i="5"/>
  <c r="M12" i="5"/>
  <c r="M26" i="5"/>
  <c r="R44" i="1"/>
  <c r="M13" i="5"/>
  <c r="M27" i="5"/>
  <c r="M14" i="5"/>
  <c r="M28" i="5"/>
  <c r="R46" i="1"/>
  <c r="M15" i="5"/>
  <c r="M29" i="5"/>
  <c r="R47" i="1"/>
  <c r="R49" i="1"/>
  <c r="R50" i="1"/>
  <c r="C65" i="1"/>
  <c r="E6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Stiff, Howard</author>
  </authors>
  <commentList>
    <comment ref="B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 xml:space="preserve">Date Format:
</t>
        </r>
        <r>
          <rPr>
            <sz val="9"/>
            <color indexed="81"/>
            <rFont val="Tahoma"/>
            <family val="2"/>
          </rPr>
          <t>dd-mmm-yy, or
dd/mm/yy, or
mmm dd, yy, or
CTRL-; for today's date</t>
        </r>
      </text>
    </comment>
    <comment ref="J24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C27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C51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J51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</commentList>
</comments>
</file>

<file path=xl/sharedStrings.xml><?xml version="1.0" encoding="utf-8"?>
<sst xmlns="http://schemas.openxmlformats.org/spreadsheetml/2006/main" count="398" uniqueCount="91">
  <si>
    <t xml:space="preserve">Depth  </t>
  </si>
  <si>
    <t>Salinity</t>
  </si>
  <si>
    <t>Temp.</t>
  </si>
  <si>
    <t>(meters)</t>
  </si>
  <si>
    <t xml:space="preserve">pH </t>
  </si>
  <si>
    <t>River:</t>
  </si>
  <si>
    <t>-</t>
  </si>
  <si>
    <t>mg/L</t>
  </si>
  <si>
    <t xml:space="preserve">High Tide: </t>
  </si>
  <si>
    <t xml:space="preserve">Low Tide: </t>
  </si>
  <si>
    <t xml:space="preserve">Somass Flow: </t>
  </si>
  <si>
    <t xml:space="preserve">Meter Used: </t>
  </si>
  <si>
    <t xml:space="preserve">  ppt   </t>
  </si>
  <si>
    <t xml:space="preserve"> mg/L  </t>
  </si>
  <si>
    <t xml:space="preserve">% Sat.  </t>
  </si>
  <si>
    <t>m</t>
  </si>
  <si>
    <t>factor</t>
  </si>
  <si>
    <t>ft</t>
  </si>
  <si>
    <t>Hohm Island 2</t>
  </si>
  <si>
    <t>River/Outfall</t>
  </si>
  <si>
    <t>Sample Time:</t>
  </si>
  <si>
    <t>Secchi Disk:</t>
  </si>
  <si>
    <t>Comments:</t>
  </si>
  <si>
    <t>Tides:</t>
  </si>
  <si>
    <t>Winklers</t>
  </si>
  <si>
    <t>+/-</t>
  </si>
  <si>
    <t>Polly's Point 2</t>
  </si>
  <si>
    <t>5km Center</t>
  </si>
  <si>
    <t>CATALYST PAPER - Port Alberni Division</t>
  </si>
  <si>
    <t>na</t>
  </si>
  <si>
    <r>
      <t>°</t>
    </r>
    <r>
      <rPr>
        <sz val="8"/>
        <rFont val="Arial"/>
        <family val="2"/>
      </rPr>
      <t>C</t>
    </r>
  </si>
  <si>
    <t>*end of rope</t>
  </si>
  <si>
    <t>*Bottom</t>
  </si>
  <si>
    <t xml:space="preserve">D.O.Corrected  </t>
  </si>
  <si>
    <t xml:space="preserve"> </t>
  </si>
  <si>
    <t>At anchor</t>
  </si>
  <si>
    <t xml:space="preserve">Sample Time: </t>
  </si>
  <si>
    <t>15m</t>
  </si>
  <si>
    <t xml:space="preserve">At anchor </t>
  </si>
  <si>
    <t>25m</t>
  </si>
  <si>
    <t>SVR4a &amp; Sonde 4a</t>
  </si>
  <si>
    <t>Kate and Ashley</t>
  </si>
  <si>
    <t>*End of cable</t>
  </si>
  <si>
    <t>Profile 2: East of  Hohm Island 2</t>
  </si>
  <si>
    <t>Profile 3: North of Polly's Point 2</t>
  </si>
  <si>
    <t>Profile 1: Between Outfall and Hohm Island 2</t>
  </si>
  <si>
    <t>2.6m @ 10:21Hrs PST</t>
  </si>
  <si>
    <t>1.3m @ 15:58Hrs PST</t>
  </si>
  <si>
    <t>Clearing, slight chop, slight southerly</t>
  </si>
  <si>
    <t>00:00 PDT</t>
  </si>
  <si>
    <t>11:10 Hrs PDT</t>
  </si>
  <si>
    <t>09:30 PDT</t>
  </si>
  <si>
    <t>Overcast, slight chop, southerly</t>
  </si>
  <si>
    <t xml:space="preserve">10:55 pm Hrs PDT </t>
  </si>
  <si>
    <t>Overcast, slight chop, slight southerly</t>
  </si>
  <si>
    <t xml:space="preserve">End of cable </t>
  </si>
  <si>
    <t>*28.4</t>
  </si>
  <si>
    <t>*35</t>
  </si>
  <si>
    <t>*12</t>
  </si>
  <si>
    <t>*17.4</t>
  </si>
  <si>
    <t>*44.1</t>
  </si>
  <si>
    <t>Using charter boat (Greg Pilgrim)</t>
  </si>
  <si>
    <t>Eureka Manta 2</t>
  </si>
  <si>
    <t>StationID</t>
  </si>
  <si>
    <t>StationCd</t>
  </si>
  <si>
    <t>SampleTime</t>
  </si>
  <si>
    <t>Project_No</t>
  </si>
  <si>
    <t>Agency_Code</t>
  </si>
  <si>
    <t>Comment</t>
  </si>
  <si>
    <t>PASR</t>
  </si>
  <si>
    <t>PY5901</t>
  </si>
  <si>
    <t>DO_Conc</t>
  </si>
  <si>
    <t>pH</t>
  </si>
  <si>
    <t>DO_Sat</t>
  </si>
  <si>
    <t>PAOUT</t>
  </si>
  <si>
    <t>WaterTempC</t>
  </si>
  <si>
    <t>Depth</t>
  </si>
  <si>
    <t>SalinityPPT</t>
  </si>
  <si>
    <t>PAHI2</t>
  </si>
  <si>
    <t>PAPP2</t>
  </si>
  <si>
    <t>PA05</t>
  </si>
  <si>
    <t>Time</t>
  </si>
  <si>
    <t>PDT</t>
  </si>
  <si>
    <t>Zone</t>
  </si>
  <si>
    <t>DateTime</t>
  </si>
  <si>
    <t>Meter Unit</t>
  </si>
  <si>
    <t xml:space="preserve">Overcast, calm, slight southerly </t>
  </si>
  <si>
    <t>Ashley and Kate</t>
  </si>
  <si>
    <t xml:space="preserve">No winklers </t>
  </si>
  <si>
    <t>2.7m @ 13:16Hrs PST</t>
  </si>
  <si>
    <t>0.4m @06:56Hrs PST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</si>
</sst>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(* #,##0.00_);_(* \(#,##0.00\);_(* &quot;-&quot;??_);_(@_)"/>
    <numFmt numFmtId="164" formatCode="General_)"/>
    <numFmt numFmtId="165" formatCode="0.000_)"/>
    <numFmt numFmtId="166" formatCode="0.0_)"/>
    <numFmt numFmtId="167" formatCode="0.00_)"/>
    <numFmt numFmtId="168" formatCode="0.0%"/>
    <numFmt numFmtId="169" formatCode="0.0"/>
    <numFmt numFmtId="170" formatCode="[$-409]mmmm\ d\,\ yyyy;@"/>
    <numFmt numFmtId="171" formatCode="[$-409]d\-mmm\-yy;@"/>
    <numFmt numFmtId="172" formatCode="h:mm;@"/>
    <numFmt numFmtId="173" formatCode="[$-409]h:mm\ AM/PM;@"/>
    <numFmt numFmtId="174" formatCode="mmm/d/yyyy\ h:mm"/>
  </numFmts>
  <fonts count="26" x14ac:knownFonts="1">
    <font>
      <sz val="10"/>
      <name val="Helv"/>
    </font>
    <font>
      <sz val="8"/>
      <name val="Times New Roman"/>
      <family val="1"/>
    </font>
    <font>
      <sz val="9"/>
      <name val="Arial"/>
      <family val="2"/>
    </font>
    <font>
      <b/>
      <sz val="9"/>
      <name val="Arial"/>
      <family val="2"/>
    </font>
    <font>
      <sz val="9"/>
      <color indexed="10"/>
      <name val="Arial"/>
      <family val="2"/>
    </font>
    <font>
      <b/>
      <sz val="9"/>
      <color indexed="10"/>
      <name val="Arial"/>
      <family val="2"/>
    </font>
    <font>
      <sz val="8"/>
      <name val="Arial"/>
      <family val="2"/>
    </font>
    <font>
      <sz val="9"/>
      <color indexed="63"/>
      <name val="Arial"/>
      <family val="2"/>
    </font>
    <font>
      <sz val="8"/>
      <color indexed="63"/>
      <name val="Arial"/>
      <family val="2"/>
    </font>
    <font>
      <sz val="9"/>
      <color indexed="50"/>
      <name val="Arial"/>
      <family val="2"/>
    </font>
    <font>
      <b/>
      <sz val="10"/>
      <name val="Arial"/>
      <family val="2"/>
    </font>
    <font>
      <b/>
      <u/>
      <sz val="11"/>
      <name val="Arial"/>
      <family val="2"/>
    </font>
    <font>
      <i/>
      <sz val="8"/>
      <name val="Arial"/>
      <family val="2"/>
    </font>
    <font>
      <b/>
      <sz val="11"/>
      <name val="Arial"/>
      <family val="2"/>
    </font>
    <font>
      <sz val="8"/>
      <color indexed="20"/>
      <name val="Arial"/>
      <family val="2"/>
    </font>
    <font>
      <sz val="10"/>
      <name val="Arial"/>
      <family val="2"/>
    </font>
    <font>
      <sz val="8"/>
      <color indexed="10"/>
      <name val="Arial"/>
      <family val="2"/>
    </font>
    <font>
      <sz val="8"/>
      <name val="Times New Roman"/>
      <family val="1"/>
    </font>
    <font>
      <sz val="9"/>
      <color indexed="22"/>
      <name val="Arial"/>
      <family val="2"/>
    </font>
    <font>
      <b/>
      <sz val="9"/>
      <color rgb="FFFF0000"/>
      <name val="Arial"/>
      <family val="2"/>
    </font>
    <font>
      <sz val="10"/>
      <name val="Helv"/>
    </font>
    <font>
      <sz val="9"/>
      <color rgb="FFFF0000"/>
      <name val="Arial"/>
      <family val="2"/>
    </font>
    <font>
      <b/>
      <sz val="10"/>
      <name val="Helv"/>
    </font>
    <font>
      <sz val="10"/>
      <color rgb="FFFF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indexed="47"/>
        <bgColor indexed="8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hair">
        <color indexed="8"/>
      </bottom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/>
      <right/>
      <top style="hair">
        <color indexed="64"/>
      </top>
      <bottom style="hair">
        <color indexed="8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/>
      <diagonal/>
    </border>
    <border>
      <left/>
      <right/>
      <top style="hair">
        <color indexed="8"/>
      </top>
      <bottom style="hair">
        <color indexed="64"/>
      </bottom>
      <diagonal/>
    </border>
    <border>
      <left style="dotted">
        <color indexed="64"/>
      </left>
      <right/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 style="hair">
        <color indexed="64"/>
      </right>
      <top style="dotted">
        <color indexed="64"/>
      </top>
      <bottom/>
      <diagonal/>
    </border>
    <border>
      <left/>
      <right style="dotted">
        <color indexed="64"/>
      </right>
      <top style="dotted">
        <color indexed="64"/>
      </top>
      <bottom/>
      <diagonal/>
    </border>
    <border>
      <left/>
      <right/>
      <top style="thin">
        <color theme="0" tint="-0.499984740745262"/>
      </top>
      <bottom/>
      <diagonal/>
    </border>
  </borders>
  <cellStyleXfs count="3">
    <xf numFmtId="164" fontId="0" fillId="0" borderId="0"/>
    <xf numFmtId="9" fontId="1" fillId="0" borderId="0" applyFont="0" applyFill="0" applyBorder="0" applyAlignment="0" applyProtection="0"/>
    <xf numFmtId="43" fontId="20" fillId="0" borderId="0" applyFont="0" applyFill="0" applyBorder="0" applyAlignment="0" applyProtection="0"/>
  </cellStyleXfs>
  <cellXfs count="197">
    <xf numFmtId="164" fontId="0" fillId="0" borderId="0" xfId="0"/>
    <xf numFmtId="164" fontId="2" fillId="0" borderId="0" xfId="0" applyFont="1"/>
    <xf numFmtId="165" fontId="2" fillId="0" borderId="0" xfId="0" applyNumberFormat="1" applyFont="1" applyProtection="1"/>
    <xf numFmtId="166" fontId="2" fillId="0" borderId="0" xfId="0" applyNumberFormat="1" applyFont="1" applyProtection="1"/>
    <xf numFmtId="167" fontId="2" fillId="0" borderId="0" xfId="0" applyNumberFormat="1" applyFont="1" applyProtection="1"/>
    <xf numFmtId="164" fontId="2" fillId="0" borderId="0" xfId="0" quotePrefix="1" applyFont="1" applyAlignment="1" applyProtection="1">
      <alignment horizontal="right"/>
    </xf>
    <xf numFmtId="164" fontId="3" fillId="0" borderId="0" xfId="0" quotePrefix="1" applyFont="1" applyFill="1" applyBorder="1" applyAlignment="1" applyProtection="1">
      <alignment horizontal="right"/>
    </xf>
    <xf numFmtId="164" fontId="2" fillId="0" borderId="0" xfId="0" applyFont="1" applyBorder="1" applyAlignment="1" applyProtection="1">
      <alignment horizontal="right"/>
    </xf>
    <xf numFmtId="167" fontId="2" fillId="0" borderId="1" xfId="0" applyNumberFormat="1" applyFont="1" applyBorder="1" applyAlignment="1" applyProtection="1">
      <alignment horizontal="center"/>
    </xf>
    <xf numFmtId="167" fontId="2" fillId="0" borderId="1" xfId="0" quotePrefix="1" applyNumberFormat="1" applyFont="1" applyBorder="1" applyAlignment="1" applyProtection="1">
      <alignment horizontal="center"/>
    </xf>
    <xf numFmtId="167" fontId="2" fillId="0" borderId="0" xfId="0" quotePrefix="1" applyNumberFormat="1" applyFont="1" applyBorder="1" applyAlignment="1" applyProtection="1">
      <alignment horizontal="center"/>
    </xf>
    <xf numFmtId="2" fontId="2" fillId="0" borderId="1" xfId="0" applyNumberFormat="1" applyFont="1" applyBorder="1" applyAlignment="1" applyProtection="1">
      <alignment horizontal="center"/>
    </xf>
    <xf numFmtId="164" fontId="6" fillId="2" borderId="2" xfId="0" applyFont="1" applyFill="1" applyBorder="1" applyAlignment="1" applyProtection="1">
      <alignment horizontal="center"/>
    </xf>
    <xf numFmtId="164" fontId="2" fillId="2" borderId="2" xfId="0" applyFont="1" applyFill="1" applyBorder="1" applyAlignment="1" applyProtection="1">
      <alignment horizontal="center"/>
    </xf>
    <xf numFmtId="164" fontId="6" fillId="2" borderId="3" xfId="0" applyFont="1" applyFill="1" applyBorder="1" applyAlignment="1" applyProtection="1">
      <alignment horizontal="center"/>
    </xf>
    <xf numFmtId="164" fontId="6" fillId="2" borderId="4" xfId="0" quotePrefix="1" applyFont="1" applyFill="1" applyBorder="1" applyAlignment="1" applyProtection="1">
      <alignment horizontal="center"/>
    </xf>
    <xf numFmtId="164" fontId="2" fillId="2" borderId="4" xfId="0" quotePrefix="1" applyFont="1" applyFill="1" applyBorder="1" applyAlignment="1">
      <alignment horizontal="center"/>
    </xf>
    <xf numFmtId="164" fontId="6" fillId="2" borderId="4" xfId="0" applyFont="1" applyFill="1" applyBorder="1" applyAlignment="1" applyProtection="1">
      <alignment horizontal="center"/>
    </xf>
    <xf numFmtId="164" fontId="6" fillId="2" borderId="5" xfId="0" applyFont="1" applyFill="1" applyBorder="1" applyAlignment="1" applyProtection="1">
      <alignment horizontal="center"/>
    </xf>
    <xf numFmtId="164" fontId="6" fillId="2" borderId="6" xfId="0" quotePrefix="1" applyFont="1" applyFill="1" applyBorder="1" applyAlignment="1" applyProtection="1">
      <alignment horizontal="right"/>
    </xf>
    <xf numFmtId="164" fontId="6" fillId="2" borderId="7" xfId="0" quotePrefix="1" applyFont="1" applyFill="1" applyBorder="1" applyAlignment="1" applyProtection="1">
      <alignment horizontal="right"/>
    </xf>
    <xf numFmtId="164" fontId="7" fillId="0" borderId="1" xfId="0" applyFont="1" applyBorder="1" applyAlignment="1" applyProtection="1">
      <alignment horizontal="right"/>
    </xf>
    <xf numFmtId="164" fontId="7" fillId="0" borderId="0" xfId="0" applyFont="1" applyAlignment="1">
      <alignment horizontal="right"/>
    </xf>
    <xf numFmtId="164" fontId="8" fillId="0" borderId="0" xfId="0" quotePrefix="1" applyFont="1" applyAlignment="1" applyProtection="1">
      <alignment horizontal="right"/>
    </xf>
    <xf numFmtId="164" fontId="7" fillId="0" borderId="0" xfId="0" quotePrefix="1" applyFont="1" applyAlignment="1" applyProtection="1">
      <alignment horizontal="right"/>
    </xf>
    <xf numFmtId="164" fontId="7" fillId="0" borderId="0" xfId="0" applyFont="1"/>
    <xf numFmtId="14" fontId="3" fillId="0" borderId="0" xfId="0" quotePrefix="1" applyNumberFormat="1" applyFont="1" applyAlignment="1" applyProtection="1">
      <alignment horizontal="left"/>
    </xf>
    <xf numFmtId="168" fontId="2" fillId="0" borderId="0" xfId="0" applyNumberFormat="1" applyFont="1" applyBorder="1" applyAlignment="1" applyProtection="1">
      <alignment horizontal="center"/>
    </xf>
    <xf numFmtId="164" fontId="2" fillId="0" borderId="0" xfId="0" applyFont="1" applyBorder="1"/>
    <xf numFmtId="164" fontId="8" fillId="0" borderId="0" xfId="0" quotePrefix="1" applyFont="1" applyBorder="1" applyAlignment="1" applyProtection="1">
      <alignment horizontal="right"/>
    </xf>
    <xf numFmtId="164" fontId="11" fillId="0" borderId="0" xfId="0" quotePrefix="1" applyFont="1" applyAlignment="1" applyProtection="1">
      <alignment horizontal="left"/>
    </xf>
    <xf numFmtId="164" fontId="3" fillId="0" borderId="8" xfId="0" quotePrefix="1" applyFont="1" applyFill="1" applyBorder="1" applyAlignment="1" applyProtection="1">
      <alignment horizontal="right"/>
    </xf>
    <xf numFmtId="164" fontId="7" fillId="0" borderId="0" xfId="0" applyFont="1" applyBorder="1" applyAlignment="1" applyProtection="1">
      <alignment horizontal="right"/>
    </xf>
    <xf numFmtId="2" fontId="2" fillId="0" borderId="9" xfId="0" applyNumberFormat="1" applyFont="1" applyBorder="1" applyAlignment="1" applyProtection="1">
      <alignment horizontal="center"/>
    </xf>
    <xf numFmtId="168" fontId="2" fillId="0" borderId="9" xfId="0" applyNumberFormat="1" applyFont="1" applyBorder="1" applyAlignment="1" applyProtection="1">
      <alignment horizontal="center"/>
    </xf>
    <xf numFmtId="164" fontId="8" fillId="0" borderId="0" xfId="0" applyFont="1" applyBorder="1" applyAlignment="1">
      <alignment horizontal="right"/>
    </xf>
    <xf numFmtId="168" fontId="7" fillId="0" borderId="0" xfId="0" applyNumberFormat="1" applyFont="1" applyBorder="1" applyAlignment="1" applyProtection="1">
      <alignment horizontal="center"/>
    </xf>
    <xf numFmtId="164" fontId="7" fillId="0" borderId="0" xfId="0" applyFont="1" applyBorder="1"/>
    <xf numFmtId="164" fontId="8" fillId="0" borderId="0" xfId="0" quotePrefix="1" applyFont="1" applyFill="1" applyAlignment="1" applyProtection="1">
      <alignment horizontal="right"/>
    </xf>
    <xf numFmtId="168" fontId="7" fillId="0" borderId="1" xfId="0" applyNumberFormat="1" applyFont="1" applyBorder="1" applyAlignment="1" applyProtection="1">
      <alignment horizontal="center"/>
    </xf>
    <xf numFmtId="167" fontId="7" fillId="0" borderId="0" xfId="0" applyNumberFormat="1" applyFont="1" applyBorder="1" applyAlignment="1" applyProtection="1">
      <alignment horizontal="left"/>
    </xf>
    <xf numFmtId="164" fontId="2" fillId="0" borderId="0" xfId="0" applyFont="1" applyBorder="1" applyAlignment="1" applyProtection="1">
      <alignment horizontal="left"/>
    </xf>
    <xf numFmtId="164" fontId="6" fillId="0" borderId="0" xfId="0" applyFont="1" applyAlignment="1" applyProtection="1">
      <alignment horizontal="left"/>
    </xf>
    <xf numFmtId="164" fontId="2" fillId="0" borderId="10" xfId="0" applyFont="1" applyBorder="1" applyAlignment="1">
      <alignment horizontal="right"/>
    </xf>
    <xf numFmtId="164" fontId="2" fillId="3" borderId="10" xfId="0" applyFont="1" applyFill="1" applyBorder="1" applyAlignment="1">
      <alignment horizontal="right"/>
    </xf>
    <xf numFmtId="164" fontId="2" fillId="3" borderId="0" xfId="0" applyFont="1" applyFill="1"/>
    <xf numFmtId="164" fontId="8" fillId="0" borderId="0" xfId="0" quotePrefix="1" applyFont="1" applyAlignment="1">
      <alignment horizontal="center"/>
    </xf>
    <xf numFmtId="164" fontId="8" fillId="0" borderId="0" xfId="0" quotePrefix="1" applyFont="1" applyAlignment="1">
      <alignment horizontal="left"/>
    </xf>
    <xf numFmtId="164" fontId="8" fillId="0" borderId="0" xfId="0" quotePrefix="1" applyFont="1" applyAlignment="1">
      <alignment horizontal="right"/>
    </xf>
    <xf numFmtId="164" fontId="8" fillId="0" borderId="0" xfId="0" applyFont="1" applyBorder="1" applyAlignment="1"/>
    <xf numFmtId="164" fontId="6" fillId="2" borderId="5" xfId="0" quotePrefix="1" applyFont="1" applyFill="1" applyBorder="1" applyAlignment="1" applyProtection="1">
      <alignment horizontal="center"/>
    </xf>
    <xf numFmtId="2" fontId="12" fillId="0" borderId="1" xfId="0" quotePrefix="1" applyNumberFormat="1" applyFont="1" applyBorder="1" applyAlignment="1" applyProtection="1">
      <alignment horizontal="left"/>
    </xf>
    <xf numFmtId="164" fontId="6" fillId="0" borderId="0" xfId="0" applyFont="1" applyAlignment="1">
      <alignment horizontal="center"/>
    </xf>
    <xf numFmtId="164" fontId="8" fillId="0" borderId="9" xfId="0" applyFont="1" applyBorder="1" applyAlignment="1" applyProtection="1">
      <alignment horizontal="right"/>
    </xf>
    <xf numFmtId="164" fontId="8" fillId="0" borderId="1" xfId="0" applyFont="1" applyBorder="1" applyAlignment="1" applyProtection="1">
      <alignment horizontal="right"/>
    </xf>
    <xf numFmtId="2" fontId="5" fillId="4" borderId="0" xfId="0" applyNumberFormat="1" applyFont="1" applyFill="1" applyAlignment="1">
      <alignment horizontal="center"/>
    </xf>
    <xf numFmtId="164" fontId="7" fillId="0" borderId="0" xfId="0" quotePrefix="1" applyFont="1" applyAlignment="1">
      <alignment horizontal="right"/>
    </xf>
    <xf numFmtId="164" fontId="2" fillId="3" borderId="0" xfId="0" applyFont="1" applyFill="1" applyBorder="1" applyAlignment="1" applyProtection="1">
      <alignment horizontal="right"/>
    </xf>
    <xf numFmtId="164" fontId="8" fillId="3" borderId="0" xfId="0" quotePrefix="1" applyFont="1" applyFill="1" applyAlignment="1" applyProtection="1">
      <alignment horizontal="right"/>
    </xf>
    <xf numFmtId="164" fontId="11" fillId="3" borderId="0" xfId="0" quotePrefix="1" applyFont="1" applyFill="1" applyAlignment="1" applyProtection="1">
      <alignment horizontal="left"/>
    </xf>
    <xf numFmtId="164" fontId="3" fillId="3" borderId="0" xfId="0" quotePrefix="1" applyFont="1" applyFill="1" applyBorder="1" applyAlignment="1" applyProtection="1">
      <alignment horizontal="right"/>
    </xf>
    <xf numFmtId="164" fontId="5" fillId="5" borderId="0" xfId="0" quotePrefix="1" applyFont="1" applyFill="1" applyAlignment="1">
      <alignment horizontal="center"/>
    </xf>
    <xf numFmtId="164" fontId="16" fillId="0" borderId="0" xfId="0" applyFont="1" applyAlignment="1"/>
    <xf numFmtId="164" fontId="17" fillId="2" borderId="4" xfId="0" quotePrefix="1" applyFont="1" applyFill="1" applyBorder="1" applyAlignment="1">
      <alignment horizontal="center"/>
    </xf>
    <xf numFmtId="164" fontId="2" fillId="6" borderId="0" xfId="0" applyFont="1" applyFill="1"/>
    <xf numFmtId="164" fontId="8" fillId="6" borderId="0" xfId="0" quotePrefix="1" applyFont="1" applyFill="1" applyAlignment="1" applyProtection="1">
      <alignment horizontal="right"/>
    </xf>
    <xf numFmtId="164" fontId="2" fillId="6" borderId="0" xfId="0" applyFont="1" applyFill="1" applyBorder="1"/>
    <xf numFmtId="167" fontId="2" fillId="6" borderId="0" xfId="0" quotePrefix="1" applyNumberFormat="1" applyFont="1" applyFill="1" applyBorder="1" applyAlignment="1" applyProtection="1">
      <alignment horizontal="center"/>
    </xf>
    <xf numFmtId="164" fontId="11" fillId="6" borderId="0" xfId="0" quotePrefix="1" applyFont="1" applyFill="1" applyAlignment="1" applyProtection="1">
      <alignment horizontal="left"/>
    </xf>
    <xf numFmtId="164" fontId="14" fillId="6" borderId="0" xfId="0" applyFont="1" applyFill="1" applyAlignment="1">
      <alignment horizontal="center"/>
    </xf>
    <xf numFmtId="168" fontId="2" fillId="6" borderId="0" xfId="1" applyNumberFormat="1" applyFont="1" applyFill="1" applyAlignment="1">
      <alignment horizontal="center"/>
    </xf>
    <xf numFmtId="9" fontId="18" fillId="6" borderId="0" xfId="1" applyNumberFormat="1" applyFont="1" applyFill="1" applyAlignment="1">
      <alignment horizontal="center"/>
    </xf>
    <xf numFmtId="168" fontId="18" fillId="6" borderId="0" xfId="1" applyNumberFormat="1" applyFont="1" applyFill="1" applyAlignment="1">
      <alignment horizontal="center"/>
    </xf>
    <xf numFmtId="164" fontId="2" fillId="6" borderId="2" xfId="0" applyFont="1" applyFill="1" applyBorder="1"/>
    <xf numFmtId="164" fontId="2" fillId="6" borderId="11" xfId="0" applyFont="1" applyFill="1" applyBorder="1" applyAlignment="1">
      <alignment horizontal="right"/>
    </xf>
    <xf numFmtId="164" fontId="4" fillId="6" borderId="8" xfId="0" applyFont="1" applyFill="1" applyBorder="1"/>
    <xf numFmtId="164" fontId="9" fillId="6" borderId="0" xfId="0" applyFont="1" applyFill="1"/>
    <xf numFmtId="164" fontId="4" fillId="6" borderId="0" xfId="0" applyFont="1" applyFill="1"/>
    <xf numFmtId="164" fontId="4" fillId="6" borderId="0" xfId="0" applyFont="1" applyFill="1" applyBorder="1"/>
    <xf numFmtId="164" fontId="6" fillId="6" borderId="0" xfId="0" applyFont="1" applyFill="1" applyAlignment="1">
      <alignment horizontal="right"/>
    </xf>
    <xf numFmtId="164" fontId="2" fillId="6" borderId="0" xfId="0" quotePrefix="1" applyFont="1" applyFill="1"/>
    <xf numFmtId="164" fontId="6" fillId="6" borderId="0" xfId="0" applyFont="1" applyFill="1"/>
    <xf numFmtId="164" fontId="8" fillId="6" borderId="0" xfId="0" quotePrefix="1" applyFont="1" applyFill="1" applyBorder="1" applyAlignment="1" applyProtection="1">
      <alignment horizontal="right"/>
    </xf>
    <xf numFmtId="164" fontId="6" fillId="6" borderId="0" xfId="0" applyFont="1" applyFill="1" applyAlignment="1" applyProtection="1">
      <alignment horizontal="left"/>
    </xf>
    <xf numFmtId="168" fontId="7" fillId="0" borderId="12" xfId="0" applyNumberFormat="1" applyFont="1" applyBorder="1" applyAlignment="1" applyProtection="1">
      <alignment horizontal="center"/>
    </xf>
    <xf numFmtId="164" fontId="8" fillId="0" borderId="12" xfId="0" applyFont="1" applyBorder="1" applyAlignment="1" applyProtection="1">
      <alignment horizontal="right"/>
    </xf>
    <xf numFmtId="167" fontId="12" fillId="0" borderId="1" xfId="0" quotePrefix="1" applyNumberFormat="1" applyFont="1" applyBorder="1" applyAlignment="1" applyProtection="1">
      <alignment horizontal="left"/>
    </xf>
    <xf numFmtId="167" fontId="2" fillId="0" borderId="1" xfId="0" applyNumberFormat="1" applyFont="1" applyBorder="1" applyAlignment="1" applyProtection="1">
      <alignment horizontal="center" vertical="center"/>
    </xf>
    <xf numFmtId="164" fontId="2" fillId="0" borderId="0" xfId="0" quotePrefix="1" applyFont="1"/>
    <xf numFmtId="167" fontId="12" fillId="0" borderId="13" xfId="0" quotePrefix="1" applyNumberFormat="1" applyFont="1" applyBorder="1" applyAlignment="1" applyProtection="1">
      <alignment horizontal="left"/>
    </xf>
    <xf numFmtId="164" fontId="2" fillId="0" borderId="0" xfId="0" applyFont="1" applyBorder="1" applyAlignment="1" applyProtection="1">
      <alignment horizontal="center"/>
    </xf>
    <xf numFmtId="164" fontId="2" fillId="0" borderId="0" xfId="0" quotePrefix="1" applyFont="1" applyAlignment="1" applyProtection="1">
      <alignment horizontal="left"/>
    </xf>
    <xf numFmtId="167" fontId="12" fillId="0" borderId="0" xfId="0" quotePrefix="1" applyNumberFormat="1" applyFont="1" applyBorder="1" applyAlignment="1" applyProtection="1">
      <alignment horizontal="left"/>
    </xf>
    <xf numFmtId="167" fontId="2" fillId="0" borderId="9" xfId="0" applyNumberFormat="1" applyFont="1" applyBorder="1" applyAlignment="1" applyProtection="1">
      <alignment horizontal="center"/>
    </xf>
    <xf numFmtId="168" fontId="7" fillId="0" borderId="9" xfId="0" applyNumberFormat="1" applyFont="1" applyBorder="1" applyAlignment="1" applyProtection="1">
      <alignment horizontal="center"/>
    </xf>
    <xf numFmtId="167" fontId="12" fillId="0" borderId="4" xfId="0" quotePrefix="1" applyNumberFormat="1" applyFont="1" applyBorder="1" applyAlignment="1" applyProtection="1">
      <alignment horizontal="left"/>
    </xf>
    <xf numFmtId="2" fontId="2" fillId="0" borderId="14" xfId="0" applyNumberFormat="1" applyFont="1" applyBorder="1" applyAlignment="1">
      <alignment horizontal="center"/>
    </xf>
    <xf numFmtId="167" fontId="2" fillId="0" borderId="4" xfId="0" applyNumberFormat="1" applyFont="1" applyBorder="1" applyAlignment="1" applyProtection="1">
      <alignment horizontal="center"/>
    </xf>
    <xf numFmtId="168" fontId="7" fillId="0" borderId="4" xfId="0" applyNumberFormat="1" applyFont="1" applyBorder="1" applyAlignment="1" applyProtection="1">
      <alignment horizontal="center"/>
    </xf>
    <xf numFmtId="164" fontId="7" fillId="0" borderId="13" xfId="0" applyFont="1" applyBorder="1" applyAlignment="1" applyProtection="1">
      <alignment horizontal="right"/>
    </xf>
    <xf numFmtId="169" fontId="2" fillId="0" borderId="13" xfId="0" applyNumberFormat="1" applyFont="1" applyBorder="1" applyAlignment="1" applyProtection="1">
      <alignment horizontal="center"/>
    </xf>
    <xf numFmtId="167" fontId="2" fillId="0" borderId="13" xfId="0" applyNumberFormat="1" applyFont="1" applyBorder="1" applyAlignment="1" applyProtection="1">
      <alignment horizontal="center"/>
    </xf>
    <xf numFmtId="168" fontId="7" fillId="0" borderId="13" xfId="0" applyNumberFormat="1" applyFont="1" applyBorder="1" applyAlignment="1" applyProtection="1">
      <alignment horizontal="center"/>
    </xf>
    <xf numFmtId="164" fontId="2" fillId="0" borderId="0" xfId="0" applyFont="1" applyAlignment="1">
      <alignment horizontal="left"/>
    </xf>
    <xf numFmtId="164" fontId="2" fillId="0" borderId="0" xfId="0" applyFont="1" applyAlignment="1">
      <alignment horizontal="right"/>
    </xf>
    <xf numFmtId="164" fontId="2" fillId="0" borderId="0" xfId="0" applyFont="1" applyAlignment="1">
      <alignment horizontal="center"/>
    </xf>
    <xf numFmtId="1" fontId="6" fillId="0" borderId="14" xfId="0" quotePrefix="1" applyNumberFormat="1" applyFont="1" applyBorder="1" applyAlignment="1">
      <alignment horizontal="right"/>
    </xf>
    <xf numFmtId="20" fontId="2" fillId="0" borderId="0" xfId="0" applyNumberFormat="1" applyFont="1"/>
    <xf numFmtId="164" fontId="8" fillId="0" borderId="0" xfId="0" applyFont="1" applyBorder="1" applyAlignment="1" applyProtection="1">
      <alignment horizontal="right"/>
    </xf>
    <xf numFmtId="167" fontId="2" fillId="0" borderId="0" xfId="0" applyNumberFormat="1" applyFont="1" applyBorder="1" applyAlignment="1" applyProtection="1">
      <alignment horizontal="center"/>
    </xf>
    <xf numFmtId="1" fontId="6" fillId="0" borderId="4" xfId="0" quotePrefix="1" applyNumberFormat="1" applyFont="1" applyBorder="1" applyAlignment="1">
      <alignment horizontal="right"/>
    </xf>
    <xf numFmtId="2" fontId="6" fillId="0" borderId="0" xfId="0" quotePrefix="1" applyNumberFormat="1" applyFont="1" applyBorder="1" applyAlignment="1">
      <alignment horizontal="center"/>
    </xf>
    <xf numFmtId="2" fontId="2" fillId="0" borderId="0" xfId="0" applyNumberFormat="1" applyFont="1" applyBorder="1" applyAlignment="1">
      <alignment horizontal="center"/>
    </xf>
    <xf numFmtId="164" fontId="6" fillId="2" borderId="2" xfId="0" applyFont="1" applyFill="1" applyBorder="1" applyAlignment="1" applyProtection="1">
      <alignment horizontal="center"/>
    </xf>
    <xf numFmtId="164" fontId="6" fillId="2" borderId="3" xfId="0" applyFont="1" applyFill="1" applyBorder="1" applyAlignment="1" applyProtection="1">
      <alignment horizontal="center"/>
    </xf>
    <xf numFmtId="2" fontId="2" fillId="0" borderId="13" xfId="0" applyNumberFormat="1" applyFont="1" applyBorder="1" applyAlignment="1">
      <alignment horizontal="center"/>
    </xf>
    <xf numFmtId="167" fontId="2" fillId="0" borderId="0" xfId="0" applyNumberFormat="1" applyFont="1" applyBorder="1" applyAlignment="1" applyProtection="1">
      <alignment horizontal="center" vertical="center"/>
    </xf>
    <xf numFmtId="164" fontId="8" fillId="0" borderId="15" xfId="0" applyFont="1" applyBorder="1" applyAlignment="1" applyProtection="1">
      <alignment horizontal="right"/>
    </xf>
    <xf numFmtId="2" fontId="2" fillId="0" borderId="16" xfId="0" applyNumberFormat="1" applyFont="1" applyBorder="1" applyAlignment="1">
      <alignment horizontal="center"/>
    </xf>
    <xf numFmtId="167" fontId="2" fillId="0" borderId="16" xfId="0" applyNumberFormat="1" applyFont="1" applyBorder="1" applyAlignment="1" applyProtection="1">
      <alignment horizontal="center"/>
    </xf>
    <xf numFmtId="167" fontId="2" fillId="0" borderId="17" xfId="0" applyNumberFormat="1" applyFont="1" applyBorder="1" applyAlignment="1" applyProtection="1">
      <alignment horizontal="center"/>
    </xf>
    <xf numFmtId="168" fontId="7" fillId="0" borderId="16" xfId="0" applyNumberFormat="1" applyFont="1" applyBorder="1" applyAlignment="1" applyProtection="1">
      <alignment horizontal="center"/>
    </xf>
    <xf numFmtId="167" fontId="2" fillId="0" borderId="18" xfId="0" quotePrefix="1" applyNumberFormat="1" applyFont="1" applyBorder="1" applyAlignment="1" applyProtection="1">
      <alignment horizontal="center"/>
    </xf>
    <xf numFmtId="2" fontId="2" fillId="0" borderId="14" xfId="0" quotePrefix="1" applyNumberFormat="1" applyFont="1" applyBorder="1" applyAlignment="1">
      <alignment horizontal="center"/>
    </xf>
    <xf numFmtId="2" fontId="19" fillId="7" borderId="0" xfId="1" applyNumberFormat="1" applyFont="1" applyFill="1" applyAlignment="1">
      <alignment horizontal="center"/>
    </xf>
    <xf numFmtId="2" fontId="19" fillId="7" borderId="0" xfId="0" applyNumberFormat="1" applyFont="1" applyFill="1" applyAlignment="1">
      <alignment horizontal="center"/>
    </xf>
    <xf numFmtId="171" fontId="0" fillId="0" borderId="0" xfId="0" applyNumberFormat="1"/>
    <xf numFmtId="173" fontId="0" fillId="0" borderId="0" xfId="2" applyNumberFormat="1" applyFont="1"/>
    <xf numFmtId="174" fontId="0" fillId="0" borderId="0" xfId="0" applyNumberFormat="1"/>
    <xf numFmtId="164" fontId="22" fillId="7" borderId="0" xfId="0" applyFont="1" applyFill="1" applyAlignment="1">
      <alignment horizontal="center"/>
    </xf>
    <xf numFmtId="164" fontId="22" fillId="7" borderId="0" xfId="0" applyFont="1" applyFill="1"/>
    <xf numFmtId="164" fontId="6" fillId="2" borderId="6" xfId="0" quotePrefix="1" applyFont="1" applyFill="1" applyBorder="1" applyAlignment="1" applyProtection="1">
      <alignment horizontal="center"/>
    </xf>
    <xf numFmtId="164" fontId="6" fillId="2" borderId="7" xfId="0" quotePrefix="1" applyFont="1" applyFill="1" applyBorder="1" applyAlignment="1" applyProtection="1">
      <alignment horizontal="center"/>
    </xf>
    <xf numFmtId="164" fontId="6" fillId="0" borderId="12" xfId="0" applyFont="1" applyBorder="1" applyAlignment="1" applyProtection="1">
      <alignment horizontal="center"/>
    </xf>
    <xf numFmtId="164" fontId="6" fillId="0" borderId="1" xfId="0" applyFont="1" applyBorder="1" applyAlignment="1" applyProtection="1">
      <alignment horizontal="center"/>
    </xf>
    <xf numFmtId="164" fontId="6" fillId="0" borderId="0" xfId="0" applyFont="1" applyBorder="1" applyAlignment="1" applyProtection="1">
      <alignment horizontal="center"/>
    </xf>
    <xf numFmtId="164" fontId="6" fillId="0" borderId="15" xfId="0" applyFont="1" applyBorder="1" applyAlignment="1" applyProtection="1">
      <alignment horizontal="center"/>
    </xf>
    <xf numFmtId="164" fontId="6" fillId="0" borderId="9" xfId="0" applyFont="1" applyBorder="1" applyAlignment="1" applyProtection="1">
      <alignment horizontal="center"/>
    </xf>
    <xf numFmtId="164" fontId="2" fillId="0" borderId="19" xfId="0" applyFont="1" applyBorder="1" applyAlignment="1" applyProtection="1">
      <alignment horizontal="right"/>
    </xf>
    <xf numFmtId="2" fontId="2" fillId="0" borderId="9" xfId="0" applyNumberFormat="1" applyFont="1" applyBorder="1" applyAlignment="1" applyProtection="1">
      <alignment horizontal="center"/>
      <protection locked="0"/>
    </xf>
    <xf numFmtId="167" fontId="2" fillId="0" borderId="1" xfId="0" applyNumberFormat="1" applyFont="1" applyBorder="1" applyAlignment="1" applyProtection="1">
      <alignment horizontal="center"/>
      <protection locked="0"/>
    </xf>
    <xf numFmtId="2" fontId="2" fillId="0" borderId="1" xfId="0" applyNumberFormat="1" applyFont="1" applyBorder="1" applyAlignment="1" applyProtection="1">
      <alignment horizontal="center"/>
      <protection locked="0"/>
    </xf>
    <xf numFmtId="167" fontId="2" fillId="0" borderId="1" xfId="0" quotePrefix="1" applyNumberFormat="1" applyFont="1" applyBorder="1" applyAlignment="1" applyProtection="1">
      <alignment horizontal="center"/>
      <protection locked="0"/>
    </xf>
    <xf numFmtId="164" fontId="2" fillId="0" borderId="0" xfId="0" applyFont="1" applyAlignment="1" applyProtection="1">
      <alignment horizontal="center"/>
      <protection locked="0"/>
    </xf>
    <xf numFmtId="168" fontId="2" fillId="0" borderId="0" xfId="0" applyNumberFormat="1" applyFont="1" applyBorder="1" applyAlignment="1" applyProtection="1">
      <alignment horizontal="center"/>
      <protection locked="0"/>
    </xf>
    <xf numFmtId="20" fontId="21" fillId="0" borderId="0" xfId="0" applyNumberFormat="1" applyFont="1" applyProtection="1">
      <protection locked="0"/>
    </xf>
    <xf numFmtId="164" fontId="21" fillId="0" borderId="0" xfId="0" applyFont="1" applyProtection="1">
      <protection locked="0"/>
    </xf>
    <xf numFmtId="164" fontId="2" fillId="0" borderId="0" xfId="0" applyFont="1" applyProtection="1">
      <protection locked="0"/>
    </xf>
    <xf numFmtId="164" fontId="8" fillId="0" borderId="0" xfId="0" quotePrefix="1" applyFont="1" applyBorder="1" applyAlignment="1" applyProtection="1">
      <alignment horizontal="right"/>
      <protection locked="0"/>
    </xf>
    <xf numFmtId="164" fontId="2" fillId="0" borderId="0" xfId="0" applyFont="1" applyAlignment="1" applyProtection="1">
      <alignment horizontal="left"/>
      <protection locked="0"/>
    </xf>
    <xf numFmtId="164" fontId="7" fillId="0" borderId="0" xfId="0" applyFont="1" applyBorder="1" applyProtection="1">
      <protection locked="0"/>
    </xf>
    <xf numFmtId="164" fontId="7" fillId="0" borderId="0" xfId="0" applyFont="1" applyProtection="1">
      <protection locked="0"/>
    </xf>
    <xf numFmtId="164" fontId="8" fillId="0" borderId="0" xfId="0" applyFont="1" applyBorder="1" applyAlignment="1" applyProtection="1">
      <protection locked="0"/>
    </xf>
    <xf numFmtId="164" fontId="2" fillId="0" borderId="0" xfId="0" applyFont="1" applyBorder="1" applyProtection="1">
      <protection locked="0"/>
    </xf>
    <xf numFmtId="164" fontId="16" fillId="0" borderId="0" xfId="0" applyFont="1" applyAlignment="1" applyProtection="1">
      <protection locked="0"/>
    </xf>
    <xf numFmtId="172" fontId="21" fillId="0" borderId="0" xfId="2" applyNumberFormat="1" applyFont="1" applyProtection="1">
      <protection locked="0"/>
    </xf>
    <xf numFmtId="167" fontId="2" fillId="0" borderId="9" xfId="0" applyNumberFormat="1" applyFont="1" applyBorder="1" applyAlignment="1" applyProtection="1">
      <alignment horizontal="center"/>
      <protection locked="0"/>
    </xf>
    <xf numFmtId="2" fontId="6" fillId="0" borderId="14" xfId="0" quotePrefix="1" applyNumberFormat="1" applyFont="1" applyBorder="1" applyAlignment="1" applyProtection="1">
      <alignment horizontal="center"/>
      <protection locked="0"/>
    </xf>
    <xf numFmtId="2" fontId="2" fillId="0" borderId="14" xfId="0" applyNumberFormat="1" applyFont="1" applyBorder="1" applyAlignment="1" applyProtection="1">
      <alignment horizontal="center"/>
      <protection locked="0"/>
    </xf>
    <xf numFmtId="167" fontId="2" fillId="0" borderId="4" xfId="0" applyNumberFormat="1" applyFont="1" applyBorder="1" applyAlignment="1" applyProtection="1">
      <alignment horizontal="center"/>
      <protection locked="0"/>
    </xf>
    <xf numFmtId="2" fontId="6" fillId="0" borderId="0" xfId="0" quotePrefix="1" applyNumberFormat="1" applyFont="1" applyBorder="1" applyAlignment="1" applyProtection="1">
      <alignment horizontal="center"/>
      <protection locked="0"/>
    </xf>
    <xf numFmtId="2" fontId="2" fillId="0" borderId="0" xfId="0" applyNumberFormat="1" applyFont="1" applyBorder="1" applyAlignment="1" applyProtection="1">
      <alignment horizontal="center"/>
      <protection locked="0"/>
    </xf>
    <xf numFmtId="167" fontId="2" fillId="0" borderId="0" xfId="0" applyNumberFormat="1" applyFont="1" applyBorder="1" applyAlignment="1" applyProtection="1">
      <alignment horizontal="center"/>
      <protection locked="0"/>
    </xf>
    <xf numFmtId="167" fontId="7" fillId="0" borderId="0" xfId="0" applyNumberFormat="1" applyFont="1" applyBorder="1" applyAlignment="1" applyProtection="1">
      <alignment horizontal="left"/>
      <protection locked="0"/>
    </xf>
    <xf numFmtId="172" fontId="21" fillId="0" borderId="0" xfId="0" applyNumberFormat="1" applyFont="1" applyProtection="1">
      <protection locked="0"/>
    </xf>
    <xf numFmtId="167" fontId="2" fillId="0" borderId="0" xfId="0" applyNumberFormat="1" applyFont="1" applyProtection="1">
      <protection locked="0"/>
    </xf>
    <xf numFmtId="2" fontId="2" fillId="0" borderId="13" xfId="0" applyNumberFormat="1" applyFont="1" applyBorder="1" applyAlignment="1" applyProtection="1">
      <alignment horizontal="center"/>
      <protection locked="0"/>
    </xf>
    <xf numFmtId="2" fontId="2" fillId="0" borderId="16" xfId="0" applyNumberFormat="1" applyFont="1" applyBorder="1" applyAlignment="1" applyProtection="1">
      <alignment horizontal="center"/>
      <protection locked="0"/>
    </xf>
    <xf numFmtId="167" fontId="2" fillId="0" borderId="16" xfId="0" applyNumberFormat="1" applyFont="1" applyBorder="1" applyAlignment="1" applyProtection="1">
      <alignment horizontal="center"/>
      <protection locked="0"/>
    </xf>
    <xf numFmtId="167" fontId="2" fillId="0" borderId="17" xfId="0" applyNumberFormat="1" applyFont="1" applyBorder="1" applyAlignment="1" applyProtection="1">
      <alignment horizontal="center"/>
      <protection locked="0"/>
    </xf>
    <xf numFmtId="164" fontId="2" fillId="0" borderId="0" xfId="0" quotePrefix="1" applyFont="1" applyProtection="1">
      <protection locked="0"/>
    </xf>
    <xf numFmtId="164" fontId="2" fillId="0" borderId="0" xfId="0" quotePrefix="1" applyFont="1" applyAlignment="1" applyProtection="1">
      <alignment horizontal="left"/>
      <protection locked="0"/>
    </xf>
    <xf numFmtId="164" fontId="2" fillId="0" borderId="0" xfId="0" applyFont="1" applyBorder="1" applyAlignment="1" applyProtection="1">
      <alignment horizontal="left"/>
      <protection locked="0"/>
    </xf>
    <xf numFmtId="164" fontId="2" fillId="6" borderId="11" xfId="0" applyFont="1" applyFill="1" applyBorder="1" applyAlignment="1" applyProtection="1">
      <alignment horizontal="right"/>
      <protection locked="0"/>
    </xf>
    <xf numFmtId="164" fontId="2" fillId="0" borderId="10" xfId="0" applyFont="1" applyBorder="1" applyAlignment="1" applyProtection="1">
      <alignment horizontal="right"/>
      <protection locked="0"/>
    </xf>
    <xf numFmtId="164" fontId="4" fillId="6" borderId="8" xfId="0" applyFont="1" applyFill="1" applyBorder="1" applyProtection="1">
      <protection locked="0"/>
    </xf>
    <xf numFmtId="164" fontId="4" fillId="6" borderId="0" xfId="0" applyFont="1" applyFill="1" applyBorder="1" applyProtection="1">
      <protection locked="0"/>
    </xf>
    <xf numFmtId="164" fontId="2" fillId="6" borderId="0" xfId="0" applyFont="1" applyFill="1" applyProtection="1">
      <protection locked="0"/>
    </xf>
    <xf numFmtId="164" fontId="2" fillId="3" borderId="10" xfId="0" applyFont="1" applyFill="1" applyBorder="1" applyAlignment="1" applyProtection="1">
      <alignment horizontal="right"/>
      <protection locked="0"/>
    </xf>
    <xf numFmtId="164" fontId="9" fillId="6" borderId="0" xfId="0" applyFont="1" applyFill="1" applyProtection="1">
      <protection locked="0"/>
    </xf>
    <xf numFmtId="164" fontId="4" fillId="6" borderId="0" xfId="0" applyFont="1" applyFill="1" applyProtection="1">
      <protection locked="0"/>
    </xf>
    <xf numFmtId="164" fontId="8" fillId="6" borderId="0" xfId="0" quotePrefix="1" applyFont="1" applyFill="1" applyBorder="1" applyAlignment="1" applyProtection="1">
      <alignment horizontal="right"/>
      <protection locked="0"/>
    </xf>
    <xf numFmtId="164" fontId="6" fillId="6" borderId="0" xfId="0" applyFont="1" applyFill="1" applyAlignment="1" applyProtection="1">
      <alignment horizontal="left"/>
      <protection locked="0"/>
    </xf>
    <xf numFmtId="2" fontId="12" fillId="0" borderId="1" xfId="0" quotePrefix="1" applyNumberFormat="1" applyFont="1" applyBorder="1" applyAlignment="1" applyProtection="1">
      <alignment horizontal="left"/>
      <protection locked="0"/>
    </xf>
    <xf numFmtId="164" fontId="8" fillId="0" borderId="1" xfId="0" applyFont="1" applyBorder="1" applyAlignment="1" applyProtection="1">
      <alignment horizontal="right"/>
      <protection locked="0"/>
    </xf>
    <xf numFmtId="164" fontId="7" fillId="0" borderId="1" xfId="0" applyFont="1" applyBorder="1" applyAlignment="1" applyProtection="1">
      <alignment horizontal="right"/>
      <protection locked="0"/>
    </xf>
    <xf numFmtId="167" fontId="12" fillId="0" borderId="1" xfId="0" quotePrefix="1" applyNumberFormat="1" applyFont="1" applyBorder="1" applyAlignment="1" applyProtection="1">
      <alignment horizontal="left"/>
      <protection locked="0"/>
    </xf>
    <xf numFmtId="164" fontId="6" fillId="2" borderId="2" xfId="0" applyFont="1" applyFill="1" applyBorder="1" applyAlignment="1" applyProtection="1">
      <alignment horizontal="center"/>
    </xf>
    <xf numFmtId="164" fontId="13" fillId="0" borderId="0" xfId="0" quotePrefix="1" applyFont="1" applyAlignment="1" applyProtection="1">
      <alignment horizontal="center"/>
    </xf>
    <xf numFmtId="170" fontId="23" fillId="0" borderId="0" xfId="0" applyNumberFormat="1" applyFont="1" applyFill="1" applyBorder="1" applyAlignment="1" applyProtection="1">
      <alignment horizontal="center"/>
      <protection locked="0"/>
    </xf>
    <xf numFmtId="170" fontId="23" fillId="0" borderId="0" xfId="0" quotePrefix="1" applyNumberFormat="1" applyFont="1" applyFill="1" applyBorder="1" applyAlignment="1" applyProtection="1">
      <alignment horizontal="center"/>
      <protection locked="0"/>
    </xf>
    <xf numFmtId="164" fontId="6" fillId="2" borderId="3" xfId="0" applyFont="1" applyFill="1" applyBorder="1" applyAlignment="1" applyProtection="1">
      <alignment horizontal="center"/>
    </xf>
    <xf numFmtId="164" fontId="6" fillId="2" borderId="0" xfId="0" applyFont="1" applyFill="1" applyBorder="1" applyAlignment="1" applyProtection="1">
      <alignment horizontal="center"/>
    </xf>
    <xf numFmtId="164" fontId="10" fillId="0" borderId="4" xfId="0" applyFont="1" applyBorder="1" applyAlignment="1" applyProtection="1">
      <alignment horizontal="center"/>
    </xf>
    <xf numFmtId="164" fontId="10" fillId="0" borderId="0" xfId="0" applyFont="1" applyBorder="1" applyAlignment="1" applyProtection="1">
      <alignment horizontal="center"/>
    </xf>
    <xf numFmtId="170" fontId="15" fillId="0" borderId="0" xfId="0" applyNumberFormat="1" applyFont="1" applyBorder="1" applyAlignment="1" applyProtection="1">
      <alignment horizontal="center"/>
    </xf>
    <xf numFmtId="170" fontId="15" fillId="0" borderId="0" xfId="0" quotePrefix="1" applyNumberFormat="1" applyFont="1" applyBorder="1" applyAlignment="1" applyProtection="1">
      <alignment horizontal="center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CCCC"/>
      <color rgb="FFCCFFCC"/>
      <color rgb="FF00CC66"/>
      <color rgb="FF66FF33"/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syncVertical="1" syncRef="B2" transitionEvaluation="1">
    <pageSetUpPr fitToPage="1"/>
  </sheetPr>
  <dimension ref="A1:AK99"/>
  <sheetViews>
    <sheetView tabSelected="1" zoomScale="11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13" sqref="H13"/>
    </sheetView>
  </sheetViews>
  <sheetFormatPr defaultColWidth="9.7109375" defaultRowHeight="12" customHeight="1" x14ac:dyDescent="0.2"/>
  <cols>
    <col min="1" max="1" width="2.7109375" style="1" customWidth="1"/>
    <col min="2" max="2" width="6.7109375" style="1" customWidth="1"/>
    <col min="3" max="3" width="7.7109375" style="1" customWidth="1"/>
    <col min="4" max="4" width="9" style="1" bestFit="1" customWidth="1"/>
    <col min="5" max="5" width="3.7109375" style="1" hidden="1" customWidth="1"/>
    <col min="6" max="6" width="6.28515625" style="1" customWidth="1"/>
    <col min="7" max="7" width="8.42578125" style="1" customWidth="1"/>
    <col min="8" max="8" width="10.7109375" style="1" customWidth="1"/>
    <col min="9" max="9" width="9.7109375" style="1" bestFit="1" customWidth="1"/>
    <col min="10" max="10" width="8" style="1" customWidth="1"/>
    <col min="11" max="11" width="6" style="1" bestFit="1" customWidth="1"/>
    <col min="12" max="12" width="3.28515625" style="1" hidden="1" customWidth="1"/>
    <col min="13" max="13" width="6.7109375" style="1" customWidth="1"/>
    <col min="14" max="14" width="7.5703125" style="1" customWidth="1"/>
    <col min="15" max="15" width="10" style="1" customWidth="1"/>
    <col min="16" max="16" width="1.7109375" style="1" customWidth="1"/>
    <col min="17" max="17" width="0.85546875" style="1" customWidth="1"/>
    <col min="18" max="18" width="7.28515625" style="1" customWidth="1"/>
    <col min="19" max="19" width="5.7109375" style="1" customWidth="1"/>
    <col min="20" max="20" width="6.28515625" style="1" customWidth="1"/>
    <col min="21" max="16384" width="9.7109375" style="1"/>
  </cols>
  <sheetData>
    <row r="1" spans="1:37" ht="15" customHeight="1" x14ac:dyDescent="0.25">
      <c r="B1" s="188" t="s">
        <v>28</v>
      </c>
      <c r="C1" s="188"/>
      <c r="D1" s="188"/>
      <c r="E1" s="188"/>
      <c r="F1" s="188"/>
      <c r="G1" s="188"/>
      <c r="H1" s="188"/>
      <c r="I1" s="188"/>
      <c r="J1" s="188"/>
      <c r="K1" s="188"/>
      <c r="L1" s="188"/>
      <c r="M1" s="188"/>
      <c r="N1" s="188"/>
      <c r="O1" s="188"/>
      <c r="P1" s="30"/>
      <c r="Q1" s="59"/>
      <c r="R1" s="68"/>
      <c r="S1" s="68"/>
      <c r="T1" s="68"/>
      <c r="U1" s="45"/>
      <c r="V1" s="45"/>
      <c r="W1" s="45"/>
      <c r="X1" s="45"/>
      <c r="Y1" s="45"/>
      <c r="Z1" s="45"/>
    </row>
    <row r="2" spans="1:37" ht="15" customHeight="1" x14ac:dyDescent="0.25">
      <c r="B2" s="189">
        <v>44328</v>
      </c>
      <c r="C2" s="190"/>
      <c r="D2" s="190"/>
      <c r="E2" s="190"/>
      <c r="F2" s="190"/>
      <c r="G2" s="190"/>
      <c r="H2" s="190"/>
      <c r="I2" s="190"/>
      <c r="J2" s="190"/>
      <c r="K2" s="190"/>
      <c r="L2" s="190"/>
      <c r="M2" s="190"/>
      <c r="N2" s="190"/>
      <c r="O2" s="190"/>
      <c r="P2" s="30"/>
      <c r="Q2" s="59"/>
      <c r="R2" s="68"/>
      <c r="S2" s="68"/>
      <c r="T2" s="68"/>
      <c r="U2" s="45"/>
      <c r="V2" s="45"/>
      <c r="W2" s="45"/>
      <c r="X2" s="45"/>
      <c r="Y2" s="45"/>
      <c r="Z2" s="45"/>
    </row>
    <row r="3" spans="1:37" ht="12" customHeight="1" x14ac:dyDescent="0.2">
      <c r="B3" s="193" t="s">
        <v>27</v>
      </c>
      <c r="C3" s="193"/>
      <c r="D3" s="193"/>
      <c r="E3" s="193"/>
      <c r="F3" s="194"/>
      <c r="G3" s="194"/>
      <c r="I3" s="193" t="s">
        <v>26</v>
      </c>
      <c r="J3" s="193"/>
      <c r="K3" s="193"/>
      <c r="L3" s="193"/>
      <c r="M3" s="193"/>
      <c r="N3" s="193"/>
      <c r="O3" s="193"/>
      <c r="Q3" s="45"/>
      <c r="R3" s="64"/>
      <c r="S3" s="64"/>
      <c r="T3" s="64"/>
      <c r="U3" s="45"/>
      <c r="V3" s="45"/>
      <c r="W3" s="45"/>
      <c r="X3" s="45"/>
      <c r="Y3" s="45"/>
      <c r="Z3" s="45"/>
    </row>
    <row r="4" spans="1:37" ht="12" customHeight="1" x14ac:dyDescent="0.2">
      <c r="A4" s="6"/>
      <c r="B4" s="131" t="s">
        <v>0</v>
      </c>
      <c r="C4" s="12" t="s">
        <v>1</v>
      </c>
      <c r="D4" s="12" t="s">
        <v>2</v>
      </c>
      <c r="E4" s="13"/>
      <c r="F4" s="192" t="s">
        <v>33</v>
      </c>
      <c r="G4" s="192"/>
      <c r="H4" s="6"/>
      <c r="I4" s="131" t="s">
        <v>0</v>
      </c>
      <c r="J4" s="12" t="s">
        <v>1</v>
      </c>
      <c r="K4" s="12" t="s">
        <v>2</v>
      </c>
      <c r="L4" s="13"/>
      <c r="M4" s="187" t="s">
        <v>33</v>
      </c>
      <c r="N4" s="187"/>
      <c r="O4" s="14" t="s">
        <v>24</v>
      </c>
      <c r="P4" s="6"/>
      <c r="Q4" s="60"/>
      <c r="R4" s="69" t="s">
        <v>24</v>
      </c>
      <c r="S4" s="64"/>
      <c r="T4" s="64"/>
      <c r="U4" s="45"/>
      <c r="V4" s="45"/>
      <c r="W4" s="45"/>
      <c r="X4" s="45"/>
      <c r="Y4" s="45"/>
      <c r="Z4" s="45"/>
    </row>
    <row r="5" spans="1:37" ht="12" customHeight="1" x14ac:dyDescent="0.2">
      <c r="A5" s="6"/>
      <c r="B5" s="132" t="s">
        <v>3</v>
      </c>
      <c r="C5" s="15" t="s">
        <v>12</v>
      </c>
      <c r="D5" s="63" t="s">
        <v>30</v>
      </c>
      <c r="E5" s="16" t="s">
        <v>4</v>
      </c>
      <c r="F5" s="17" t="s">
        <v>13</v>
      </c>
      <c r="G5" s="15" t="s">
        <v>14</v>
      </c>
      <c r="H5" s="31"/>
      <c r="I5" s="132" t="s">
        <v>3</v>
      </c>
      <c r="J5" s="15" t="s">
        <v>12</v>
      </c>
      <c r="K5" s="63" t="s">
        <v>30</v>
      </c>
      <c r="L5" s="16" t="s">
        <v>4</v>
      </c>
      <c r="M5" s="17" t="s">
        <v>13</v>
      </c>
      <c r="N5" s="15" t="s">
        <v>14</v>
      </c>
      <c r="O5" s="18" t="s">
        <v>7</v>
      </c>
      <c r="P5" s="6"/>
      <c r="Q5" s="60"/>
      <c r="R5" s="61" t="s">
        <v>25</v>
      </c>
      <c r="S5" s="64"/>
      <c r="T5" s="64"/>
      <c r="U5" s="45"/>
      <c r="V5" s="45"/>
      <c r="W5" s="45"/>
      <c r="X5" s="45"/>
      <c r="Y5" s="45"/>
      <c r="Z5" s="45"/>
    </row>
    <row r="6" spans="1:37" x14ac:dyDescent="0.2">
      <c r="A6" s="7"/>
      <c r="B6" s="133">
        <v>0</v>
      </c>
      <c r="C6" s="139">
        <v>2.31</v>
      </c>
      <c r="D6" s="139">
        <v>15.27</v>
      </c>
      <c r="E6" s="139"/>
      <c r="F6" s="139">
        <v>10.1</v>
      </c>
      <c r="G6" s="84">
        <f>IF(F6,F6*(33.5+D6)/(475-2.65*C6),"")</f>
        <v>1.0505429444941492</v>
      </c>
      <c r="H6" s="7"/>
      <c r="I6" s="133">
        <v>0</v>
      </c>
      <c r="J6" s="139">
        <v>1.84</v>
      </c>
      <c r="K6" s="139">
        <v>14.87</v>
      </c>
      <c r="L6" s="139"/>
      <c r="M6" s="139">
        <v>10.039999999999999</v>
      </c>
      <c r="N6" s="84">
        <f>IF(M6,M6*(33.5+K6)/(475-2.65*J6),"")</f>
        <v>1.0329929975921244</v>
      </c>
      <c r="O6" s="9" t="s">
        <v>6</v>
      </c>
      <c r="P6" s="7"/>
      <c r="Q6" s="57"/>
      <c r="R6" s="64"/>
      <c r="S6" s="64"/>
      <c r="T6" s="64"/>
      <c r="U6" s="45"/>
      <c r="V6" s="45"/>
      <c r="W6" s="45"/>
      <c r="X6" s="45"/>
      <c r="Y6" s="45"/>
      <c r="Z6" s="45"/>
    </row>
    <row r="7" spans="1:37" ht="12" customHeight="1" x14ac:dyDescent="0.2">
      <c r="A7" s="7"/>
      <c r="B7" s="133">
        <v>1</v>
      </c>
      <c r="C7" s="139">
        <v>3.33</v>
      </c>
      <c r="D7" s="139">
        <v>15.42</v>
      </c>
      <c r="E7" s="139"/>
      <c r="F7" s="139">
        <v>10.16</v>
      </c>
      <c r="G7" s="84">
        <f t="shared" ref="G7:G25" si="0">IF(F7,F7*(33.5+D7)/(475-2.65*C7),"")</f>
        <v>1.0661804406280468</v>
      </c>
      <c r="H7" s="7"/>
      <c r="I7" s="134">
        <v>1</v>
      </c>
      <c r="J7" s="139">
        <v>1.94</v>
      </c>
      <c r="K7" s="139">
        <v>14.88</v>
      </c>
      <c r="L7" s="139"/>
      <c r="M7" s="139">
        <v>10.02</v>
      </c>
      <c r="N7" s="84">
        <f t="shared" ref="N7:N22" si="1">IF(M7,M7*(33.5+K7)/(475-2.65*J7),"")</f>
        <v>1.0317299445152694</v>
      </c>
      <c r="O7" s="8">
        <v>0</v>
      </c>
      <c r="P7" s="7"/>
      <c r="Q7" s="57"/>
      <c r="R7" s="55">
        <f>M7-O7</f>
        <v>10.02</v>
      </c>
      <c r="S7" s="64"/>
      <c r="T7" s="64"/>
      <c r="U7" s="45"/>
      <c r="V7" s="45"/>
      <c r="W7" s="45"/>
      <c r="X7" s="45"/>
      <c r="Y7" s="45"/>
      <c r="Z7" s="45"/>
      <c r="AJ7" s="2"/>
      <c r="AK7" s="3"/>
    </row>
    <row r="8" spans="1:37" ht="12" customHeight="1" x14ac:dyDescent="0.2">
      <c r="A8" s="7"/>
      <c r="B8" s="133">
        <v>2</v>
      </c>
      <c r="C8" s="139">
        <v>4.6500000000000004</v>
      </c>
      <c r="D8" s="139">
        <v>15.08</v>
      </c>
      <c r="E8" s="139"/>
      <c r="F8" s="139">
        <v>10.210000000000001</v>
      </c>
      <c r="G8" s="84">
        <f t="shared" si="0"/>
        <v>1.0720248985524474</v>
      </c>
      <c r="H8" s="7"/>
      <c r="I8" s="134">
        <v>2</v>
      </c>
      <c r="J8" s="139">
        <v>6.48</v>
      </c>
      <c r="K8" s="139">
        <v>15.09</v>
      </c>
      <c r="L8" s="139"/>
      <c r="M8" s="139">
        <v>9.7200000000000006</v>
      </c>
      <c r="N8" s="84">
        <f t="shared" si="1"/>
        <v>1.0315987663489348</v>
      </c>
      <c r="O8" s="9"/>
      <c r="P8" s="7"/>
      <c r="Q8" s="57"/>
      <c r="R8" s="70"/>
      <c r="S8" s="64"/>
      <c r="T8" s="64"/>
      <c r="U8" s="45"/>
      <c r="V8" s="45"/>
      <c r="W8" s="45"/>
      <c r="X8" s="45"/>
      <c r="Y8" s="45"/>
      <c r="Z8" s="45"/>
    </row>
    <row r="9" spans="1:37" ht="12" customHeight="1" x14ac:dyDescent="0.2">
      <c r="A9" s="7"/>
      <c r="B9" s="133">
        <v>3</v>
      </c>
      <c r="C9" s="139">
        <v>12.79</v>
      </c>
      <c r="D9" s="139">
        <v>13.77</v>
      </c>
      <c r="E9" s="139"/>
      <c r="F9" s="139">
        <v>9.65</v>
      </c>
      <c r="G9" s="84">
        <f t="shared" si="0"/>
        <v>1.0341164775400045</v>
      </c>
      <c r="H9" s="7"/>
      <c r="I9" s="134">
        <v>3</v>
      </c>
      <c r="J9" s="139">
        <v>9.4700000000000006</v>
      </c>
      <c r="K9" s="139">
        <v>14.28</v>
      </c>
      <c r="L9" s="139"/>
      <c r="M9" s="139">
        <v>9.7200000000000006</v>
      </c>
      <c r="N9" s="84">
        <f t="shared" si="1"/>
        <v>1.0322670700115248</v>
      </c>
      <c r="O9" s="9" t="s">
        <v>6</v>
      </c>
      <c r="P9" s="7"/>
      <c r="Q9" s="57"/>
      <c r="R9" s="64"/>
      <c r="S9" s="64"/>
      <c r="T9" s="64"/>
      <c r="U9" s="45"/>
      <c r="V9" s="45"/>
      <c r="W9" s="45"/>
      <c r="X9" s="45"/>
      <c r="Y9" s="45"/>
      <c r="Z9" s="45"/>
      <c r="AJ9" s="2"/>
      <c r="AK9" s="3"/>
    </row>
    <row r="10" spans="1:37" ht="12" customHeight="1" x14ac:dyDescent="0.2">
      <c r="A10" s="7"/>
      <c r="B10" s="133">
        <v>4</v>
      </c>
      <c r="C10" s="139">
        <v>27.39</v>
      </c>
      <c r="D10" s="139">
        <v>11.24</v>
      </c>
      <c r="E10" s="139"/>
      <c r="F10" s="139">
        <v>8.51</v>
      </c>
      <c r="G10" s="84">
        <f t="shared" si="0"/>
        <v>0.9461277059961507</v>
      </c>
      <c r="H10" s="7"/>
      <c r="I10" s="134">
        <v>4</v>
      </c>
      <c r="J10" s="139">
        <v>28.06</v>
      </c>
      <c r="K10" s="139">
        <v>11.16</v>
      </c>
      <c r="L10" s="139"/>
      <c r="M10" s="139">
        <v>8.41</v>
      </c>
      <c r="N10" s="84">
        <f t="shared" si="1"/>
        <v>0.9374741975983486</v>
      </c>
      <c r="O10" s="9" t="s">
        <v>6</v>
      </c>
      <c r="P10" s="7"/>
      <c r="Q10" s="57"/>
      <c r="R10" s="64"/>
      <c r="S10" s="64"/>
      <c r="T10" s="64"/>
      <c r="U10" s="45"/>
      <c r="V10" s="45"/>
      <c r="W10" s="45"/>
      <c r="X10" s="45"/>
      <c r="Y10" s="45"/>
      <c r="Z10" s="45"/>
    </row>
    <row r="11" spans="1:37" ht="12" customHeight="1" x14ac:dyDescent="0.2">
      <c r="A11" s="7"/>
      <c r="B11" s="133">
        <v>5</v>
      </c>
      <c r="C11" s="139">
        <v>29.82</v>
      </c>
      <c r="D11" s="139">
        <v>10.69</v>
      </c>
      <c r="E11" s="139"/>
      <c r="F11" s="139">
        <v>7.89</v>
      </c>
      <c r="G11" s="84">
        <f t="shared" si="0"/>
        <v>0.88050341307702207</v>
      </c>
      <c r="H11" s="7"/>
      <c r="I11" s="134">
        <v>5</v>
      </c>
      <c r="J11" s="139">
        <v>31.23</v>
      </c>
      <c r="K11" s="139">
        <v>10.24</v>
      </c>
      <c r="L11" s="139"/>
      <c r="M11" s="139">
        <v>7.06</v>
      </c>
      <c r="N11" s="84">
        <f t="shared" si="1"/>
        <v>0.78728331215160086</v>
      </c>
      <c r="O11" s="9" t="s">
        <v>6</v>
      </c>
      <c r="P11" s="7"/>
      <c r="Q11" s="57"/>
      <c r="R11" s="64"/>
      <c r="S11" s="64"/>
      <c r="T11" s="64"/>
      <c r="U11" s="45"/>
      <c r="V11" s="45"/>
      <c r="W11" s="45"/>
      <c r="X11" s="45"/>
      <c r="Y11" s="45"/>
      <c r="Z11" s="45"/>
      <c r="AJ11" s="2"/>
      <c r="AK11" s="3"/>
    </row>
    <row r="12" spans="1:37" ht="12" customHeight="1" x14ac:dyDescent="0.2">
      <c r="A12" s="7"/>
      <c r="B12" s="133">
        <v>6</v>
      </c>
      <c r="C12" s="139">
        <v>30.75</v>
      </c>
      <c r="D12" s="139">
        <v>10.38</v>
      </c>
      <c r="E12" s="139"/>
      <c r="F12" s="139">
        <v>6.9</v>
      </c>
      <c r="G12" s="84">
        <f t="shared" si="0"/>
        <v>0.76940884978240853</v>
      </c>
      <c r="H12" s="7"/>
      <c r="I12" s="133">
        <v>6</v>
      </c>
      <c r="J12" s="139">
        <v>31.48</v>
      </c>
      <c r="K12" s="139">
        <v>10.050000000000001</v>
      </c>
      <c r="L12" s="139"/>
      <c r="M12" s="139">
        <v>6.04</v>
      </c>
      <c r="N12" s="84">
        <f t="shared" si="1"/>
        <v>0.67174866820914347</v>
      </c>
      <c r="O12" s="9" t="s">
        <v>6</v>
      </c>
      <c r="P12" s="7"/>
      <c r="Q12" s="57"/>
      <c r="R12" s="64"/>
      <c r="S12" s="64"/>
      <c r="T12" s="64"/>
      <c r="U12" s="45"/>
      <c r="V12" s="45"/>
      <c r="W12" s="45"/>
      <c r="X12" s="45"/>
      <c r="Y12" s="45"/>
      <c r="Z12" s="45"/>
    </row>
    <row r="13" spans="1:37" ht="12" customHeight="1" x14ac:dyDescent="0.2">
      <c r="A13" s="7"/>
      <c r="B13" s="133">
        <v>7</v>
      </c>
      <c r="C13" s="139">
        <v>31.59</v>
      </c>
      <c r="D13" s="139">
        <v>9.89</v>
      </c>
      <c r="E13" s="139"/>
      <c r="F13" s="139">
        <v>6.31</v>
      </c>
      <c r="G13" s="84">
        <f t="shared" si="0"/>
        <v>0.69971977055175671</v>
      </c>
      <c r="H13" s="7"/>
      <c r="I13" s="134">
        <v>7</v>
      </c>
      <c r="J13" s="139">
        <v>31.61</v>
      </c>
      <c r="K13" s="139">
        <v>10.01</v>
      </c>
      <c r="L13" s="139"/>
      <c r="M13" s="139">
        <v>5.09</v>
      </c>
      <c r="N13" s="84">
        <f t="shared" si="1"/>
        <v>0.5660709013926466</v>
      </c>
      <c r="O13" s="9" t="s">
        <v>6</v>
      </c>
      <c r="P13" s="7"/>
      <c r="Q13" s="57"/>
      <c r="R13" s="64"/>
      <c r="S13" s="64"/>
      <c r="T13" s="64"/>
      <c r="U13" s="45"/>
      <c r="V13" s="45"/>
      <c r="W13" s="45"/>
      <c r="X13" s="45"/>
      <c r="Y13" s="45"/>
      <c r="Z13" s="45"/>
      <c r="AJ13" s="2"/>
      <c r="AK13" s="3"/>
    </row>
    <row r="14" spans="1:37" ht="12" customHeight="1" x14ac:dyDescent="0.2">
      <c r="A14" s="7"/>
      <c r="B14" s="133">
        <v>8</v>
      </c>
      <c r="C14" s="139">
        <v>31.57</v>
      </c>
      <c r="D14" s="139">
        <v>9.82</v>
      </c>
      <c r="E14" s="139"/>
      <c r="F14" s="139">
        <v>6.03</v>
      </c>
      <c r="G14" s="84">
        <f t="shared" si="0"/>
        <v>0.66750123613895362</v>
      </c>
      <c r="H14" s="7"/>
      <c r="I14" s="134">
        <v>8</v>
      </c>
      <c r="J14" s="139">
        <v>31.62</v>
      </c>
      <c r="K14" s="139">
        <v>9.85</v>
      </c>
      <c r="L14" s="139"/>
      <c r="M14" s="139">
        <v>4.45</v>
      </c>
      <c r="N14" s="84">
        <f t="shared" si="1"/>
        <v>0.49310850777210025</v>
      </c>
      <c r="O14" s="9" t="s">
        <v>6</v>
      </c>
      <c r="P14" s="7"/>
      <c r="Q14" s="57"/>
      <c r="R14" s="64"/>
      <c r="S14" s="64"/>
      <c r="T14" s="64"/>
      <c r="U14" s="45"/>
      <c r="V14" s="45"/>
      <c r="W14" s="45"/>
      <c r="X14" s="45"/>
      <c r="Y14" s="45"/>
      <c r="Z14" s="45"/>
    </row>
    <row r="15" spans="1:37" ht="12" customHeight="1" x14ac:dyDescent="0.2">
      <c r="A15" s="7"/>
      <c r="B15" s="133">
        <v>9</v>
      </c>
      <c r="C15" s="139">
        <v>31.62</v>
      </c>
      <c r="D15" s="139">
        <v>9.6999999999999993</v>
      </c>
      <c r="E15" s="139"/>
      <c r="F15" s="139">
        <v>5.59</v>
      </c>
      <c r="G15" s="84">
        <f t="shared" si="0"/>
        <v>0.61728956792695433</v>
      </c>
      <c r="H15" s="7"/>
      <c r="I15" s="134">
        <v>9</v>
      </c>
      <c r="J15" s="140">
        <v>31.79</v>
      </c>
      <c r="K15" s="141">
        <v>9.64</v>
      </c>
      <c r="L15" s="140"/>
      <c r="M15" s="140">
        <v>3.83</v>
      </c>
      <c r="N15" s="84">
        <f t="shared" si="1"/>
        <v>0.42283672824380403</v>
      </c>
      <c r="O15" s="9" t="s">
        <v>6</v>
      </c>
      <c r="P15" s="7"/>
      <c r="Q15" s="57"/>
      <c r="R15" s="64"/>
      <c r="S15" s="64"/>
      <c r="T15" s="64"/>
      <c r="U15" s="45"/>
      <c r="V15" s="45"/>
      <c r="W15" s="45"/>
      <c r="X15" s="45"/>
      <c r="Y15" s="45"/>
      <c r="Z15" s="45"/>
      <c r="AJ15" s="2"/>
      <c r="AK15" s="3"/>
    </row>
    <row r="16" spans="1:37" ht="12" customHeight="1" x14ac:dyDescent="0.2">
      <c r="A16" s="7"/>
      <c r="B16" s="133">
        <v>10</v>
      </c>
      <c r="C16" s="139">
        <v>31.73</v>
      </c>
      <c r="D16" s="139">
        <v>9.7100000000000009</v>
      </c>
      <c r="E16" s="139"/>
      <c r="F16" s="139">
        <v>5.12</v>
      </c>
      <c r="G16" s="84">
        <f t="shared" si="0"/>
        <v>0.56594123282397346</v>
      </c>
      <c r="H16" s="138"/>
      <c r="I16" s="134">
        <v>10</v>
      </c>
      <c r="J16" s="140">
        <v>31.93</v>
      </c>
      <c r="K16" s="141">
        <v>9.52</v>
      </c>
      <c r="L16" s="140"/>
      <c r="M16" s="140">
        <v>3.53</v>
      </c>
      <c r="N16" s="84">
        <f t="shared" si="1"/>
        <v>0.38900164068593734</v>
      </c>
      <c r="O16" s="8">
        <v>0</v>
      </c>
      <c r="P16" s="7"/>
      <c r="Q16" s="57"/>
      <c r="R16" s="55">
        <f>M16-O16</f>
        <v>3.53</v>
      </c>
      <c r="S16" s="64"/>
      <c r="T16" s="64"/>
      <c r="U16" s="45"/>
      <c r="V16" s="45"/>
      <c r="W16" s="45"/>
      <c r="X16" s="45"/>
      <c r="Y16" s="45"/>
      <c r="Z16" s="45"/>
    </row>
    <row r="17" spans="1:37" ht="12" customHeight="1" x14ac:dyDescent="0.2">
      <c r="A17" s="7"/>
      <c r="B17" s="133">
        <v>12</v>
      </c>
      <c r="C17" s="139">
        <v>31.82</v>
      </c>
      <c r="D17" s="139">
        <v>9.56</v>
      </c>
      <c r="E17" s="139"/>
      <c r="F17" s="139">
        <v>3.96</v>
      </c>
      <c r="G17" s="84">
        <f t="shared" si="0"/>
        <v>0.43646695351914755</v>
      </c>
      <c r="H17" s="7"/>
      <c r="I17" s="134">
        <v>12</v>
      </c>
      <c r="J17" s="140">
        <v>31.82</v>
      </c>
      <c r="K17" s="141">
        <v>9.34</v>
      </c>
      <c r="L17" s="140"/>
      <c r="M17" s="140">
        <v>3</v>
      </c>
      <c r="N17" s="84">
        <f t="shared" si="1"/>
        <v>0.32896740785866585</v>
      </c>
      <c r="O17" s="9" t="s">
        <v>6</v>
      </c>
      <c r="P17" s="7"/>
      <c r="Q17" s="57"/>
      <c r="R17" s="70"/>
      <c r="S17" s="64"/>
      <c r="T17" s="64"/>
      <c r="U17" s="45"/>
      <c r="V17" s="45"/>
      <c r="W17" s="45"/>
      <c r="X17" s="45"/>
      <c r="Y17" s="45"/>
      <c r="Z17" s="45"/>
      <c r="AJ17" s="2"/>
      <c r="AK17" s="3"/>
    </row>
    <row r="18" spans="1:37" ht="12" customHeight="1" x14ac:dyDescent="0.2">
      <c r="A18" s="7"/>
      <c r="B18" s="133">
        <v>15</v>
      </c>
      <c r="C18" s="139">
        <v>31.89</v>
      </c>
      <c r="D18" s="139">
        <v>9.27</v>
      </c>
      <c r="E18" s="139"/>
      <c r="F18" s="139">
        <v>3.42</v>
      </c>
      <c r="G18" s="84">
        <f t="shared" si="0"/>
        <v>0.37458792316862211</v>
      </c>
      <c r="H18" s="7"/>
      <c r="I18" s="134">
        <v>15</v>
      </c>
      <c r="J18" s="140">
        <v>31.95</v>
      </c>
      <c r="K18" s="141">
        <v>9.17</v>
      </c>
      <c r="L18" s="140"/>
      <c r="M18" s="140">
        <v>2.7</v>
      </c>
      <c r="N18" s="84">
        <f t="shared" si="1"/>
        <v>0.29515605285237589</v>
      </c>
      <c r="O18" s="9"/>
      <c r="P18" s="7"/>
      <c r="Q18" s="57"/>
      <c r="R18" s="125"/>
      <c r="S18" s="64"/>
      <c r="T18" s="64"/>
      <c r="U18" s="45"/>
      <c r="V18" s="45"/>
      <c r="W18" s="45"/>
      <c r="X18" s="45"/>
      <c r="Y18" s="45"/>
      <c r="Z18" s="45"/>
    </row>
    <row r="19" spans="1:37" x14ac:dyDescent="0.2">
      <c r="A19" s="7"/>
      <c r="B19" s="133">
        <v>20</v>
      </c>
      <c r="C19" s="139">
        <v>32.19</v>
      </c>
      <c r="D19" s="139">
        <v>9.0500000000000007</v>
      </c>
      <c r="E19" s="139"/>
      <c r="F19" s="139">
        <v>3.28</v>
      </c>
      <c r="G19" s="84">
        <f t="shared" si="0"/>
        <v>0.35813511283781091</v>
      </c>
      <c r="H19" s="7"/>
      <c r="I19" s="134">
        <v>20</v>
      </c>
      <c r="J19" s="140">
        <v>32.25</v>
      </c>
      <c r="K19" s="141">
        <v>9.06</v>
      </c>
      <c r="L19" s="140"/>
      <c r="M19" s="140">
        <v>2.71</v>
      </c>
      <c r="N19" s="84">
        <f t="shared" si="1"/>
        <v>0.29608856656932903</v>
      </c>
      <c r="O19" s="87">
        <v>0</v>
      </c>
      <c r="P19" s="7"/>
      <c r="Q19" s="57"/>
      <c r="R19" s="55">
        <f>M19-O19</f>
        <v>2.71</v>
      </c>
      <c r="S19" s="64"/>
      <c r="T19" s="64"/>
      <c r="U19" s="45"/>
      <c r="V19" s="45"/>
      <c r="W19" s="45"/>
      <c r="X19" s="45"/>
      <c r="Y19" s="45"/>
      <c r="Z19" s="45"/>
      <c r="AJ19" s="2"/>
      <c r="AK19" s="3"/>
    </row>
    <row r="20" spans="1:37" x14ac:dyDescent="0.2">
      <c r="A20" s="7"/>
      <c r="B20" s="133">
        <v>25</v>
      </c>
      <c r="C20" s="139">
        <v>32.19</v>
      </c>
      <c r="D20" s="139">
        <v>8.99</v>
      </c>
      <c r="E20" s="139"/>
      <c r="F20" s="139">
        <v>3.74</v>
      </c>
      <c r="G20" s="84">
        <f t="shared" si="0"/>
        <v>0.40778554593125682</v>
      </c>
      <c r="H20" s="7"/>
      <c r="I20" s="133">
        <v>25</v>
      </c>
      <c r="J20" s="140">
        <v>32.130000000000003</v>
      </c>
      <c r="K20" s="141">
        <v>9.01</v>
      </c>
      <c r="L20" s="140"/>
      <c r="M20" s="140">
        <v>2.76</v>
      </c>
      <c r="N20" s="84">
        <f t="shared" si="1"/>
        <v>0.30095150639147067</v>
      </c>
      <c r="O20" s="9"/>
      <c r="P20" s="7"/>
      <c r="Q20" s="57"/>
      <c r="R20" s="124"/>
      <c r="S20" s="64"/>
      <c r="T20" s="64"/>
      <c r="U20" s="45" t="s">
        <v>34</v>
      </c>
      <c r="V20" s="45"/>
      <c r="W20" s="45"/>
      <c r="X20" s="45"/>
      <c r="Y20" s="45"/>
      <c r="Z20" s="45"/>
    </row>
    <row r="21" spans="1:37" x14ac:dyDescent="0.2">
      <c r="A21" s="7"/>
      <c r="B21" s="133">
        <v>30</v>
      </c>
      <c r="C21" s="139">
        <v>32.369999999999997</v>
      </c>
      <c r="D21" s="139">
        <v>8.92</v>
      </c>
      <c r="E21" s="139"/>
      <c r="F21" s="139">
        <v>3.68</v>
      </c>
      <c r="G21" s="84">
        <f t="shared" si="0"/>
        <v>0.40107343028805081</v>
      </c>
      <c r="H21" s="7" t="s">
        <v>34</v>
      </c>
      <c r="I21" s="133">
        <v>30</v>
      </c>
      <c r="J21" s="140"/>
      <c r="K21" s="140"/>
      <c r="L21" s="140"/>
      <c r="M21" s="140"/>
      <c r="N21" s="84" t="str">
        <f t="shared" si="1"/>
        <v/>
      </c>
      <c r="O21" s="9" t="s">
        <v>6</v>
      </c>
      <c r="P21" s="7"/>
      <c r="Q21" s="57"/>
      <c r="R21" s="71">
        <f>R17</f>
        <v>0</v>
      </c>
      <c r="S21" s="64"/>
      <c r="T21" s="64"/>
      <c r="U21" s="45"/>
      <c r="V21" s="45"/>
      <c r="W21" s="45"/>
      <c r="X21" s="45"/>
      <c r="Y21" s="45"/>
      <c r="Z21" s="45"/>
      <c r="AJ21" s="2"/>
      <c r="AK21" s="3"/>
    </row>
    <row r="22" spans="1:37" x14ac:dyDescent="0.2">
      <c r="A22" s="7"/>
      <c r="B22" s="133">
        <v>35</v>
      </c>
      <c r="C22" s="139">
        <v>31.4</v>
      </c>
      <c r="D22" s="139">
        <v>8.8800000000000008</v>
      </c>
      <c r="E22" s="139"/>
      <c r="F22" s="139">
        <v>3.63</v>
      </c>
      <c r="G22" s="84">
        <f t="shared" si="0"/>
        <v>0.39265780137318462</v>
      </c>
      <c r="H22" s="7"/>
      <c r="I22" s="133">
        <v>35</v>
      </c>
      <c r="J22" s="140"/>
      <c r="K22" s="142"/>
      <c r="L22" s="140"/>
      <c r="M22" s="140"/>
      <c r="N22" s="84" t="str">
        <f t="shared" si="1"/>
        <v/>
      </c>
      <c r="O22" s="9"/>
      <c r="P22" s="7"/>
      <c r="Q22" s="57"/>
      <c r="R22" s="72">
        <f>R8</f>
        <v>0</v>
      </c>
      <c r="S22" s="64"/>
      <c r="T22" s="64"/>
      <c r="U22" s="45"/>
      <c r="V22" s="45"/>
      <c r="W22" s="45"/>
      <c r="X22" s="45"/>
      <c r="Y22" s="45"/>
      <c r="Z22" s="45"/>
    </row>
    <row r="23" spans="1:37" x14ac:dyDescent="0.2">
      <c r="A23" s="7"/>
      <c r="B23" s="133">
        <v>40</v>
      </c>
      <c r="C23" s="139">
        <v>32.36</v>
      </c>
      <c r="D23" s="139">
        <v>8.85</v>
      </c>
      <c r="E23" s="139"/>
      <c r="F23" s="139">
        <v>3.64</v>
      </c>
      <c r="G23" s="84">
        <f t="shared" si="0"/>
        <v>0.39603232916972814</v>
      </c>
      <c r="H23" s="7"/>
      <c r="I23" s="89" t="s">
        <v>32</v>
      </c>
      <c r="J23" s="143"/>
      <c r="K23" s="144"/>
      <c r="L23" s="144"/>
      <c r="M23" s="144"/>
      <c r="N23" s="36"/>
      <c r="O23" s="10"/>
      <c r="P23" s="7"/>
      <c r="Q23" s="57"/>
      <c r="R23" s="72"/>
      <c r="S23" s="64"/>
      <c r="T23" s="64"/>
      <c r="U23" s="45"/>
      <c r="V23" s="45"/>
      <c r="W23" s="45"/>
      <c r="X23" s="45"/>
      <c r="Y23" s="45"/>
      <c r="Z23" s="45"/>
      <c r="AJ23" s="2"/>
      <c r="AK23" s="3"/>
    </row>
    <row r="24" spans="1:37" x14ac:dyDescent="0.2">
      <c r="A24" s="7"/>
      <c r="B24" s="133">
        <v>45</v>
      </c>
      <c r="C24" s="139">
        <v>32.380000000000003</v>
      </c>
      <c r="D24" s="139">
        <v>8.84</v>
      </c>
      <c r="E24" s="139"/>
      <c r="F24" s="139">
        <v>3.64</v>
      </c>
      <c r="G24" s="84">
        <f t="shared" si="0"/>
        <v>0.39599273368226051</v>
      </c>
      <c r="H24" s="7"/>
      <c r="I24" s="35" t="s">
        <v>20</v>
      </c>
      <c r="J24" s="145">
        <v>0.40277777777777773</v>
      </c>
      <c r="K24" s="146" t="s">
        <v>82</v>
      </c>
      <c r="L24" s="147"/>
      <c r="M24" s="148"/>
      <c r="N24" s="42"/>
      <c r="O24" s="27"/>
      <c r="P24" s="7"/>
      <c r="Q24" s="57"/>
      <c r="R24" s="72"/>
      <c r="S24" s="64"/>
      <c r="T24" s="64"/>
      <c r="U24" s="45"/>
      <c r="V24" s="45"/>
      <c r="W24" s="45"/>
      <c r="X24" s="45"/>
      <c r="Y24" s="45"/>
      <c r="Z24" s="45"/>
    </row>
    <row r="25" spans="1:37" x14ac:dyDescent="0.2">
      <c r="A25" s="90"/>
      <c r="B25" s="133">
        <v>50</v>
      </c>
      <c r="C25" s="139">
        <v>32.380000000000003</v>
      </c>
      <c r="D25" s="139">
        <v>8.82</v>
      </c>
      <c r="E25" s="139"/>
      <c r="F25" s="139">
        <v>3.65</v>
      </c>
      <c r="G25" s="84">
        <f t="shared" si="0"/>
        <v>0.39689305819991622</v>
      </c>
      <c r="H25" s="7"/>
      <c r="I25" s="38" t="s">
        <v>22</v>
      </c>
      <c r="J25" s="147" t="s">
        <v>86</v>
      </c>
      <c r="K25" s="147"/>
      <c r="L25" s="147"/>
      <c r="M25" s="147"/>
      <c r="N25" s="48"/>
      <c r="O25" s="25"/>
      <c r="P25" s="7"/>
      <c r="Q25" s="57"/>
      <c r="R25" s="64"/>
      <c r="S25" s="64"/>
      <c r="T25" s="64"/>
      <c r="U25" s="45"/>
      <c r="V25" s="45"/>
      <c r="W25" s="45"/>
      <c r="X25" s="45"/>
      <c r="Y25" s="45"/>
      <c r="Z25" s="45"/>
    </row>
    <row r="26" spans="1:37" ht="12" customHeight="1" x14ac:dyDescent="0.2">
      <c r="B26" s="1" t="s">
        <v>55</v>
      </c>
      <c r="C26" s="147"/>
      <c r="D26" s="147"/>
      <c r="E26" s="147"/>
      <c r="F26" s="147"/>
      <c r="G26" s="32"/>
      <c r="I26" s="56"/>
      <c r="J26" s="149" t="s">
        <v>88</v>
      </c>
      <c r="K26" s="150"/>
      <c r="L26" s="151"/>
      <c r="M26" s="152"/>
      <c r="N26" s="37"/>
      <c r="O26" s="46"/>
      <c r="P26" s="7"/>
      <c r="Q26" s="57"/>
      <c r="R26" s="64"/>
      <c r="S26" s="64"/>
      <c r="T26" s="64"/>
      <c r="U26" s="45"/>
      <c r="V26" s="45"/>
      <c r="W26" s="45"/>
      <c r="X26" s="45"/>
      <c r="Y26" s="45"/>
      <c r="Z26" s="45"/>
    </row>
    <row r="27" spans="1:37" ht="12" customHeight="1" x14ac:dyDescent="0.2">
      <c r="A27" s="5"/>
      <c r="B27" s="35" t="s">
        <v>36</v>
      </c>
      <c r="C27" s="155">
        <v>0.38819444444444445</v>
      </c>
      <c r="D27" s="146" t="s">
        <v>82</v>
      </c>
      <c r="E27" s="147"/>
      <c r="F27" s="148"/>
      <c r="G27" s="42"/>
      <c r="H27" s="25"/>
      <c r="J27" s="147"/>
      <c r="K27" s="153"/>
      <c r="L27" s="153"/>
      <c r="M27" s="153"/>
      <c r="Q27" s="45"/>
      <c r="R27" s="64"/>
      <c r="S27" s="64"/>
      <c r="T27" s="64"/>
      <c r="U27" s="45"/>
      <c r="V27" s="45"/>
      <c r="W27" s="45"/>
      <c r="X27" s="45"/>
      <c r="Y27" s="45"/>
      <c r="Z27" s="45"/>
    </row>
    <row r="28" spans="1:37" ht="12" customHeight="1" x14ac:dyDescent="0.2">
      <c r="A28" s="5"/>
      <c r="B28" s="23" t="s">
        <v>22</v>
      </c>
      <c r="C28" s="147" t="s">
        <v>86</v>
      </c>
      <c r="D28" s="147"/>
      <c r="E28" s="147"/>
      <c r="F28" s="147"/>
      <c r="G28" s="48"/>
      <c r="H28" s="25"/>
      <c r="I28" s="104"/>
      <c r="J28" s="147"/>
      <c r="K28" s="147"/>
      <c r="L28" s="147"/>
      <c r="M28" s="147"/>
      <c r="O28" s="25"/>
      <c r="Q28" s="45"/>
      <c r="R28" s="64"/>
      <c r="S28" s="64"/>
      <c r="T28" s="64"/>
      <c r="U28" s="45"/>
      <c r="V28" s="45"/>
      <c r="W28" s="45"/>
      <c r="X28" s="45"/>
      <c r="Y28" s="45"/>
      <c r="Z28" s="45"/>
    </row>
    <row r="29" spans="1:37" ht="12" customHeight="1" x14ac:dyDescent="0.2">
      <c r="A29" s="5"/>
      <c r="B29" s="24"/>
      <c r="C29" s="147" t="s">
        <v>87</v>
      </c>
      <c r="D29" s="147"/>
      <c r="E29" s="147"/>
      <c r="F29" s="147"/>
      <c r="G29" s="49"/>
      <c r="H29" s="25"/>
      <c r="J29" s="147"/>
      <c r="K29" s="154"/>
      <c r="L29" s="154"/>
      <c r="M29" s="154"/>
      <c r="Q29" s="45"/>
      <c r="R29" s="64"/>
      <c r="S29" s="64"/>
      <c r="T29" s="64"/>
      <c r="U29" s="45"/>
      <c r="V29" s="45"/>
      <c r="W29" s="45"/>
      <c r="X29" s="45"/>
      <c r="Y29" s="45"/>
      <c r="Z29" s="45"/>
    </row>
    <row r="30" spans="1:37" ht="12" customHeight="1" x14ac:dyDescent="0.2">
      <c r="A30" s="5"/>
      <c r="C30" s="147" t="s">
        <v>61</v>
      </c>
      <c r="D30" s="147"/>
      <c r="E30" s="147"/>
      <c r="F30" s="147"/>
      <c r="G30" s="23"/>
      <c r="H30" s="23"/>
      <c r="J30" s="147"/>
      <c r="K30" s="147"/>
      <c r="L30" s="147"/>
      <c r="M30" s="147"/>
      <c r="P30" s="23"/>
      <c r="Q30" s="58"/>
      <c r="R30" s="65"/>
      <c r="S30" s="64"/>
      <c r="T30" s="66"/>
      <c r="U30" s="45"/>
      <c r="V30" s="45"/>
      <c r="W30" s="45"/>
      <c r="X30" s="45"/>
      <c r="Y30" s="45"/>
      <c r="Z30" s="45"/>
    </row>
    <row r="31" spans="1:37" ht="12" customHeight="1" x14ac:dyDescent="0.2">
      <c r="C31" s="147"/>
      <c r="D31" s="147"/>
      <c r="E31" s="147"/>
      <c r="F31" s="147"/>
      <c r="Q31" s="45"/>
      <c r="R31" s="64"/>
      <c r="S31" s="64"/>
      <c r="T31" s="64"/>
      <c r="U31" s="45"/>
      <c r="V31" s="45"/>
      <c r="W31" s="45"/>
      <c r="X31" s="45"/>
      <c r="Y31" s="45"/>
      <c r="Z31" s="45"/>
    </row>
    <row r="32" spans="1:37" ht="12" customHeight="1" x14ac:dyDescent="0.2">
      <c r="B32" s="193" t="s">
        <v>19</v>
      </c>
      <c r="C32" s="193"/>
      <c r="D32" s="193"/>
      <c r="E32" s="193"/>
      <c r="F32" s="193"/>
      <c r="G32" s="193"/>
      <c r="H32" s="6"/>
      <c r="I32" s="193" t="s">
        <v>18</v>
      </c>
      <c r="J32" s="193"/>
      <c r="K32" s="193"/>
      <c r="L32" s="193"/>
      <c r="M32" s="193"/>
      <c r="N32" s="193"/>
      <c r="O32" s="193"/>
      <c r="P32" s="6"/>
      <c r="Q32" s="60"/>
      <c r="R32" s="69" t="s">
        <v>24</v>
      </c>
      <c r="S32" s="64"/>
      <c r="T32" s="64"/>
      <c r="U32" s="45"/>
      <c r="V32" s="45"/>
      <c r="W32" s="45"/>
      <c r="X32" s="45"/>
      <c r="Y32" s="45"/>
      <c r="Z32" s="45"/>
    </row>
    <row r="33" spans="2:26" ht="12" customHeight="1" x14ac:dyDescent="0.2">
      <c r="B33" s="19" t="s">
        <v>0</v>
      </c>
      <c r="C33" s="12" t="s">
        <v>1</v>
      </c>
      <c r="D33" s="12" t="s">
        <v>2</v>
      </c>
      <c r="E33" s="13"/>
      <c r="F33" s="187" t="s">
        <v>33</v>
      </c>
      <c r="G33" s="191"/>
      <c r="H33" s="6"/>
      <c r="I33" s="131" t="s">
        <v>0</v>
      </c>
      <c r="J33" s="12" t="s">
        <v>1</v>
      </c>
      <c r="K33" s="12" t="s">
        <v>2</v>
      </c>
      <c r="L33" s="13"/>
      <c r="M33" s="187" t="s">
        <v>33</v>
      </c>
      <c r="N33" s="187"/>
      <c r="O33" s="14" t="s">
        <v>24</v>
      </c>
      <c r="P33" s="6"/>
      <c r="Q33" s="60"/>
      <c r="R33" s="61" t="s">
        <v>25</v>
      </c>
      <c r="S33" s="64"/>
      <c r="T33" s="64"/>
      <c r="U33" s="45"/>
      <c r="V33" s="45"/>
      <c r="W33" s="45"/>
      <c r="X33" s="45"/>
      <c r="Y33" s="45"/>
      <c r="Z33" s="45"/>
    </row>
    <row r="34" spans="2:26" ht="12" customHeight="1" x14ac:dyDescent="0.2">
      <c r="B34" s="20" t="s">
        <v>3</v>
      </c>
      <c r="C34" s="15" t="s">
        <v>12</v>
      </c>
      <c r="D34" s="63" t="s">
        <v>30</v>
      </c>
      <c r="E34" s="16" t="s">
        <v>4</v>
      </c>
      <c r="F34" s="17" t="s">
        <v>13</v>
      </c>
      <c r="G34" s="50" t="s">
        <v>14</v>
      </c>
      <c r="H34" s="7"/>
      <c r="I34" s="132" t="s">
        <v>3</v>
      </c>
      <c r="J34" s="15" t="s">
        <v>12</v>
      </c>
      <c r="K34" s="63" t="s">
        <v>30</v>
      </c>
      <c r="L34" s="16" t="s">
        <v>4</v>
      </c>
      <c r="M34" s="17" t="s">
        <v>13</v>
      </c>
      <c r="N34" s="15" t="s">
        <v>14</v>
      </c>
      <c r="O34" s="18" t="s">
        <v>7</v>
      </c>
      <c r="P34" s="7"/>
      <c r="Q34" s="57"/>
      <c r="R34" s="64"/>
      <c r="S34" s="66"/>
      <c r="T34" s="64"/>
      <c r="U34" s="45"/>
      <c r="V34" s="45"/>
      <c r="W34" s="45"/>
      <c r="X34" s="45"/>
      <c r="Y34" s="45"/>
      <c r="Z34" s="45"/>
    </row>
    <row r="35" spans="2:26" ht="12" customHeight="1" x14ac:dyDescent="0.2">
      <c r="B35" s="137" t="s">
        <v>5</v>
      </c>
      <c r="C35" s="139">
        <v>0.04</v>
      </c>
      <c r="D35" s="156">
        <v>14.3</v>
      </c>
      <c r="E35" s="156"/>
      <c r="F35" s="156">
        <v>10.57</v>
      </c>
      <c r="G35" s="84">
        <f>IF(F35,F35*(33.5+D35)/(475-2.65*C35),"")</f>
        <v>1.0639132101058342</v>
      </c>
      <c r="H35" s="7"/>
      <c r="I35" s="134">
        <v>0</v>
      </c>
      <c r="J35" s="141">
        <v>1.32</v>
      </c>
      <c r="K35" s="141">
        <v>14.85</v>
      </c>
      <c r="L35" s="140"/>
      <c r="M35" s="140">
        <v>10.029999999999999</v>
      </c>
      <c r="N35" s="84">
        <f t="shared" ref="N35:N49" si="2">IF(M35,M35*(33.5+K35)/(475-2.65*J35),"")</f>
        <v>1.0285226785888499</v>
      </c>
      <c r="O35" s="9" t="s">
        <v>6</v>
      </c>
      <c r="P35" s="7"/>
      <c r="Q35" s="57"/>
      <c r="R35" s="55">
        <f>M36-O36</f>
        <v>9.9499999999999993</v>
      </c>
      <c r="S35" s="66"/>
      <c r="T35" s="64"/>
      <c r="U35" s="45"/>
      <c r="V35" s="45"/>
      <c r="W35" s="45"/>
      <c r="X35" s="45"/>
      <c r="Y35" s="45"/>
      <c r="Z35" s="45"/>
    </row>
    <row r="36" spans="2:26" ht="12" customHeight="1" x14ac:dyDescent="0.2">
      <c r="B36" s="134">
        <v>0</v>
      </c>
      <c r="C36" s="141">
        <v>0.62</v>
      </c>
      <c r="D36" s="140">
        <v>14.49</v>
      </c>
      <c r="E36" s="140"/>
      <c r="F36" s="140">
        <v>9.85</v>
      </c>
      <c r="G36" s="84">
        <f t="shared" ref="G36:G48" si="3">IF(F36,F36*(33.5+D36)/(475-2.65*C36),"")</f>
        <v>0.99861521008456611</v>
      </c>
      <c r="H36" s="7"/>
      <c r="I36" s="134">
        <v>1</v>
      </c>
      <c r="J36" s="141">
        <v>2.0299999999999998</v>
      </c>
      <c r="K36" s="141">
        <v>14.98</v>
      </c>
      <c r="L36" s="140"/>
      <c r="M36" s="140">
        <v>9.9499999999999993</v>
      </c>
      <c r="N36" s="84">
        <f t="shared" si="2"/>
        <v>1.0271612930014768</v>
      </c>
      <c r="O36" s="9"/>
      <c r="P36" s="7"/>
      <c r="Q36" s="57"/>
      <c r="R36" s="70"/>
      <c r="S36" s="64"/>
      <c r="T36" s="64"/>
      <c r="U36" s="45"/>
      <c r="V36" s="45"/>
      <c r="W36" s="45"/>
      <c r="X36" s="45"/>
      <c r="Y36" s="45"/>
      <c r="Z36" s="45"/>
    </row>
    <row r="37" spans="2:26" ht="12" customHeight="1" x14ac:dyDescent="0.2">
      <c r="B37" s="134">
        <v>1</v>
      </c>
      <c r="C37" s="141">
        <v>2</v>
      </c>
      <c r="D37" s="140">
        <v>15.16</v>
      </c>
      <c r="E37" s="140"/>
      <c r="F37" s="140">
        <v>9.83</v>
      </c>
      <c r="G37" s="84">
        <f t="shared" si="3"/>
        <v>1.0183687460080901</v>
      </c>
      <c r="H37" s="7"/>
      <c r="I37" s="134">
        <v>2</v>
      </c>
      <c r="J37" s="141">
        <v>6.12</v>
      </c>
      <c r="K37" s="141">
        <v>14.95</v>
      </c>
      <c r="L37" s="140"/>
      <c r="M37" s="140">
        <v>9.9</v>
      </c>
      <c r="N37" s="84">
        <f t="shared" si="2"/>
        <v>1.0454965539188548</v>
      </c>
      <c r="O37" s="9" t="s">
        <v>6</v>
      </c>
      <c r="P37" s="7"/>
      <c r="Q37" s="57"/>
      <c r="R37" s="64"/>
      <c r="S37" s="64"/>
      <c r="T37" s="64"/>
      <c r="U37" s="45"/>
      <c r="V37" s="45"/>
      <c r="W37" s="45"/>
      <c r="X37" s="45"/>
      <c r="Y37" s="45"/>
      <c r="Z37" s="45"/>
    </row>
    <row r="38" spans="2:26" ht="12" customHeight="1" x14ac:dyDescent="0.2">
      <c r="B38" s="134">
        <v>2</v>
      </c>
      <c r="C38" s="141">
        <v>3.32</v>
      </c>
      <c r="D38" s="140">
        <v>15.09</v>
      </c>
      <c r="E38" s="140"/>
      <c r="F38" s="140">
        <v>10.06</v>
      </c>
      <c r="G38" s="84">
        <f t="shared" si="3"/>
        <v>1.0485055834166308</v>
      </c>
      <c r="H38" s="7"/>
      <c r="I38" s="134">
        <v>3</v>
      </c>
      <c r="J38" s="141">
        <v>8.6999999999999993</v>
      </c>
      <c r="K38" s="141">
        <v>14.26</v>
      </c>
      <c r="L38" s="140"/>
      <c r="M38" s="140">
        <v>9.9</v>
      </c>
      <c r="N38" s="84">
        <f t="shared" si="2"/>
        <v>1.0461980993262454</v>
      </c>
      <c r="O38" s="9" t="s">
        <v>6</v>
      </c>
      <c r="P38" s="7"/>
      <c r="Q38" s="57"/>
      <c r="R38" s="64"/>
      <c r="S38" s="64"/>
      <c r="T38" s="64"/>
      <c r="U38" s="45"/>
      <c r="V38" s="45"/>
      <c r="W38" s="45"/>
      <c r="X38" s="45"/>
      <c r="Y38" s="45"/>
      <c r="Z38" s="45"/>
    </row>
    <row r="39" spans="2:26" ht="12" customHeight="1" x14ac:dyDescent="0.2">
      <c r="B39" s="134">
        <v>3</v>
      </c>
      <c r="C39" s="141">
        <v>9.0500000000000007</v>
      </c>
      <c r="D39" s="140">
        <v>14.16</v>
      </c>
      <c r="E39" s="140"/>
      <c r="F39" s="140">
        <v>9.9700000000000006</v>
      </c>
      <c r="G39" s="84">
        <f t="shared" si="3"/>
        <v>1.0535515805927709</v>
      </c>
      <c r="H39" s="7"/>
      <c r="I39" s="134">
        <v>4</v>
      </c>
      <c r="J39" s="141">
        <v>27.28</v>
      </c>
      <c r="K39" s="141">
        <v>11.15</v>
      </c>
      <c r="L39" s="140"/>
      <c r="M39" s="140">
        <v>8.39</v>
      </c>
      <c r="N39" s="84">
        <f t="shared" si="2"/>
        <v>0.9302360519284445</v>
      </c>
      <c r="O39" s="9" t="s">
        <v>6</v>
      </c>
      <c r="P39" s="7"/>
      <c r="Q39" s="57"/>
      <c r="R39" s="64"/>
      <c r="S39" s="64"/>
      <c r="T39" s="64"/>
      <c r="U39" s="45"/>
      <c r="V39" s="45"/>
      <c r="W39" s="45"/>
      <c r="X39" s="45"/>
      <c r="Y39" s="45"/>
      <c r="Z39" s="45"/>
    </row>
    <row r="40" spans="2:26" ht="12" customHeight="1" x14ac:dyDescent="0.2">
      <c r="B40" s="134">
        <v>4</v>
      </c>
      <c r="C40" s="141">
        <v>29.76</v>
      </c>
      <c r="D40" s="140">
        <v>10.61</v>
      </c>
      <c r="E40" s="140"/>
      <c r="F40" s="140">
        <v>8.01</v>
      </c>
      <c r="G40" s="84">
        <f t="shared" si="3"/>
        <v>0.89191868449219469</v>
      </c>
      <c r="H40" s="7"/>
      <c r="I40" s="134">
        <v>5</v>
      </c>
      <c r="J40" s="141">
        <v>30.69</v>
      </c>
      <c r="K40" s="141">
        <v>10.42</v>
      </c>
      <c r="L40" s="140"/>
      <c r="M40" s="140">
        <v>7.71</v>
      </c>
      <c r="N40" s="84">
        <f t="shared" si="2"/>
        <v>0.86016691581686766</v>
      </c>
      <c r="O40" s="9" t="s">
        <v>6</v>
      </c>
      <c r="P40" s="7"/>
      <c r="Q40" s="57"/>
      <c r="R40" s="64"/>
      <c r="S40" s="64"/>
      <c r="T40" s="64"/>
      <c r="U40" s="45"/>
      <c r="V40" s="45"/>
      <c r="W40" s="45"/>
      <c r="X40" s="45"/>
      <c r="Y40" s="45"/>
      <c r="Z40" s="45"/>
    </row>
    <row r="41" spans="2:26" ht="12" customHeight="1" x14ac:dyDescent="0.2">
      <c r="B41" s="134">
        <v>5</v>
      </c>
      <c r="C41" s="141">
        <v>30.96</v>
      </c>
      <c r="D41" s="140">
        <v>10.32</v>
      </c>
      <c r="E41" s="140"/>
      <c r="F41" s="140">
        <v>7.57</v>
      </c>
      <c r="G41" s="84">
        <f t="shared" si="3"/>
        <v>0.84415914249941471</v>
      </c>
      <c r="H41" s="7"/>
      <c r="I41" s="133">
        <v>6</v>
      </c>
      <c r="J41" s="141">
        <v>31.3</v>
      </c>
      <c r="K41" s="140">
        <v>10.11</v>
      </c>
      <c r="L41" s="140"/>
      <c r="M41" s="140">
        <v>6.99</v>
      </c>
      <c r="N41" s="84">
        <f t="shared" si="2"/>
        <v>0.77752840800397904</v>
      </c>
      <c r="O41" s="9" t="s">
        <v>6</v>
      </c>
      <c r="P41" s="7"/>
      <c r="Q41" s="57"/>
      <c r="R41" s="55"/>
      <c r="S41" s="64"/>
      <c r="T41" s="64"/>
      <c r="U41" s="45"/>
      <c r="V41" s="45"/>
      <c r="W41" s="45"/>
      <c r="X41" s="45"/>
      <c r="Y41" s="45"/>
      <c r="Z41" s="45"/>
    </row>
    <row r="42" spans="2:26" ht="12" customHeight="1" x14ac:dyDescent="0.2">
      <c r="B42" s="133">
        <v>6</v>
      </c>
      <c r="C42" s="141">
        <v>31.29</v>
      </c>
      <c r="D42" s="140">
        <v>10.14</v>
      </c>
      <c r="E42" s="140"/>
      <c r="F42" s="140">
        <v>7.08</v>
      </c>
      <c r="G42" s="84">
        <f t="shared" si="3"/>
        <v>0.78802799928076184</v>
      </c>
      <c r="H42" s="7"/>
      <c r="I42" s="134">
        <v>7</v>
      </c>
      <c r="J42" s="141">
        <v>31.59</v>
      </c>
      <c r="K42" s="140">
        <v>9.91</v>
      </c>
      <c r="L42" s="140"/>
      <c r="M42" s="140">
        <v>6.14</v>
      </c>
      <c r="N42" s="84">
        <f t="shared" si="2"/>
        <v>0.68118220281047259</v>
      </c>
      <c r="O42" s="9" t="s">
        <v>6</v>
      </c>
      <c r="P42" s="7"/>
      <c r="Q42" s="57"/>
      <c r="R42" s="64"/>
      <c r="S42" s="64"/>
      <c r="T42" s="64"/>
      <c r="U42" s="45"/>
      <c r="V42" s="45"/>
      <c r="W42" s="45"/>
      <c r="X42" s="45"/>
      <c r="Y42" s="45"/>
      <c r="Z42" s="45"/>
    </row>
    <row r="43" spans="2:26" ht="12" customHeight="1" x14ac:dyDescent="0.2">
      <c r="B43" s="134">
        <v>7</v>
      </c>
      <c r="C43" s="141">
        <v>31.57</v>
      </c>
      <c r="D43" s="141">
        <v>9.93</v>
      </c>
      <c r="E43" s="141"/>
      <c r="F43" s="141">
        <v>6.19</v>
      </c>
      <c r="G43" s="84">
        <f t="shared" si="3"/>
        <v>0.68695263319956212</v>
      </c>
      <c r="H43" s="7"/>
      <c r="I43" s="134">
        <v>8</v>
      </c>
      <c r="J43" s="141">
        <v>31.6</v>
      </c>
      <c r="K43" s="140">
        <v>9.83</v>
      </c>
      <c r="L43" s="140"/>
      <c r="M43" s="140">
        <v>5.67</v>
      </c>
      <c r="N43" s="84">
        <f t="shared" si="2"/>
        <v>0.6279228645913203</v>
      </c>
      <c r="O43" s="9" t="s">
        <v>6</v>
      </c>
      <c r="P43" s="7"/>
      <c r="Q43" s="57"/>
      <c r="R43" s="64"/>
      <c r="S43" s="64"/>
      <c r="T43" s="64"/>
      <c r="U43" s="45"/>
      <c r="V43" s="45"/>
      <c r="W43" s="45"/>
      <c r="X43" s="45"/>
      <c r="Y43" s="45"/>
      <c r="Z43" s="45"/>
    </row>
    <row r="44" spans="2:26" ht="12" customHeight="1" x14ac:dyDescent="0.2">
      <c r="B44" s="134">
        <v>8</v>
      </c>
      <c r="C44" s="141">
        <v>31.63</v>
      </c>
      <c r="D44" s="141">
        <v>9.94</v>
      </c>
      <c r="E44" s="141"/>
      <c r="F44" s="141">
        <v>5.3</v>
      </c>
      <c r="G44" s="84">
        <f t="shared" si="3"/>
        <v>0.58855694493973998</v>
      </c>
      <c r="H44" s="7"/>
      <c r="I44" s="134">
        <v>9</v>
      </c>
      <c r="J44" s="141">
        <v>31.69</v>
      </c>
      <c r="K44" s="140">
        <v>9.77</v>
      </c>
      <c r="L44" s="140"/>
      <c r="M44" s="140">
        <v>5.08</v>
      </c>
      <c r="N44" s="84">
        <f t="shared" si="2"/>
        <v>0.56214709421348941</v>
      </c>
      <c r="O44" s="9" t="s">
        <v>6</v>
      </c>
      <c r="P44" s="7"/>
      <c r="Q44" s="57"/>
      <c r="R44" s="55">
        <f>M45-O45</f>
        <v>4.3</v>
      </c>
      <c r="S44" s="64"/>
      <c r="T44" s="64"/>
      <c r="U44" s="45"/>
      <c r="V44" s="45"/>
      <c r="W44" s="45"/>
      <c r="X44" s="45"/>
      <c r="Y44" s="45"/>
      <c r="Z44" s="45"/>
    </row>
    <row r="45" spans="2:26" ht="12" customHeight="1" x14ac:dyDescent="0.2">
      <c r="B45" s="134">
        <v>9</v>
      </c>
      <c r="C45" s="141">
        <v>31.79</v>
      </c>
      <c r="D45" s="141">
        <v>9.6999999999999993</v>
      </c>
      <c r="E45" s="141"/>
      <c r="F45" s="141">
        <v>4.6399999999999997</v>
      </c>
      <c r="G45" s="84">
        <f t="shared" si="3"/>
        <v>0.51297419236788122</v>
      </c>
      <c r="H45" s="7"/>
      <c r="I45" s="134">
        <v>10</v>
      </c>
      <c r="J45" s="141">
        <v>31.81</v>
      </c>
      <c r="K45" s="140">
        <v>9.64</v>
      </c>
      <c r="L45" s="140"/>
      <c r="M45" s="140">
        <v>4.3</v>
      </c>
      <c r="N45" s="84">
        <f t="shared" si="2"/>
        <v>0.47478970626062977</v>
      </c>
      <c r="O45" s="9"/>
      <c r="P45" s="7"/>
      <c r="Q45" s="57"/>
      <c r="R45" s="70"/>
      <c r="S45" s="64"/>
      <c r="T45" s="64"/>
      <c r="U45" s="45"/>
      <c r="V45" s="45"/>
      <c r="W45" s="45"/>
      <c r="X45" s="45"/>
      <c r="Y45" s="45"/>
      <c r="Z45" s="45"/>
    </row>
    <row r="46" spans="2:26" ht="12" customHeight="1" x14ac:dyDescent="0.2">
      <c r="B46" s="134">
        <v>10</v>
      </c>
      <c r="C46" s="141">
        <v>31.78</v>
      </c>
      <c r="D46" s="141">
        <v>9.5500000000000007</v>
      </c>
      <c r="E46" s="141"/>
      <c r="F46" s="141">
        <v>4.04</v>
      </c>
      <c r="G46" s="84">
        <f t="shared" si="3"/>
        <v>0.44506030200904334</v>
      </c>
      <c r="H46" s="7"/>
      <c r="I46" s="134">
        <v>12</v>
      </c>
      <c r="J46" s="141">
        <v>31.95</v>
      </c>
      <c r="K46" s="140">
        <v>9.4600000000000009</v>
      </c>
      <c r="L46" s="140"/>
      <c r="M46" s="140">
        <v>3.53</v>
      </c>
      <c r="N46" s="84">
        <f t="shared" si="2"/>
        <v>0.38851184567003771</v>
      </c>
      <c r="O46" s="9" t="s">
        <v>6</v>
      </c>
      <c r="P46" s="7"/>
      <c r="Q46" s="57"/>
      <c r="R46" s="55">
        <f>M47-O47</f>
        <v>2.89</v>
      </c>
      <c r="S46" s="64"/>
      <c r="T46" s="64"/>
      <c r="U46" s="45"/>
      <c r="V46" s="45"/>
      <c r="W46" s="45"/>
      <c r="X46" s="45"/>
      <c r="Y46" s="45"/>
      <c r="Z46" s="45"/>
    </row>
    <row r="47" spans="2:26" ht="12" customHeight="1" x14ac:dyDescent="0.2">
      <c r="B47" s="134">
        <v>12</v>
      </c>
      <c r="C47" s="141"/>
      <c r="D47" s="141"/>
      <c r="E47" s="141"/>
      <c r="F47" s="141"/>
      <c r="G47" s="84" t="str">
        <f t="shared" si="3"/>
        <v/>
      </c>
      <c r="H47" s="7"/>
      <c r="I47" s="134">
        <v>15</v>
      </c>
      <c r="J47" s="141">
        <v>31.97</v>
      </c>
      <c r="K47" s="140">
        <v>9.2899999999999991</v>
      </c>
      <c r="L47" s="140"/>
      <c r="M47" s="140">
        <v>2.89</v>
      </c>
      <c r="N47" s="84">
        <f t="shared" si="2"/>
        <v>0.31685779037843392</v>
      </c>
      <c r="O47" s="9"/>
      <c r="P47" s="7"/>
      <c r="Q47" s="57"/>
      <c r="R47" s="55">
        <f>M48-O48</f>
        <v>0</v>
      </c>
      <c r="S47" s="64"/>
      <c r="T47" s="64"/>
      <c r="U47" s="45"/>
      <c r="V47" s="45"/>
      <c r="W47" s="45"/>
      <c r="X47" s="45"/>
      <c r="Y47" s="45"/>
      <c r="Z47" s="45"/>
    </row>
    <row r="48" spans="2:26" ht="12" customHeight="1" x14ac:dyDescent="0.2">
      <c r="B48" s="134">
        <v>15</v>
      </c>
      <c r="C48" s="157"/>
      <c r="D48" s="158"/>
      <c r="E48" s="159"/>
      <c r="F48" s="159"/>
      <c r="G48" s="84" t="str">
        <f t="shared" si="3"/>
        <v/>
      </c>
      <c r="H48" s="7"/>
      <c r="I48" s="135">
        <v>20</v>
      </c>
      <c r="J48" s="166"/>
      <c r="K48" s="162"/>
      <c r="L48" s="162"/>
      <c r="M48" s="162"/>
      <c r="N48" s="84" t="str">
        <f t="shared" si="2"/>
        <v/>
      </c>
      <c r="O48" s="116"/>
      <c r="P48" s="7"/>
      <c r="Q48" s="57"/>
      <c r="R48" s="70"/>
      <c r="S48" s="64"/>
      <c r="T48" s="64"/>
      <c r="U48" s="45"/>
      <c r="V48" s="45"/>
      <c r="W48" s="45"/>
      <c r="X48" s="45"/>
      <c r="Y48" s="45"/>
      <c r="Z48" s="45"/>
    </row>
    <row r="49" spans="1:26" ht="12" customHeight="1" x14ac:dyDescent="0.2">
      <c r="B49" s="110"/>
      <c r="C49" s="160"/>
      <c r="D49" s="161"/>
      <c r="E49" s="162"/>
      <c r="F49" s="162"/>
      <c r="G49" s="36"/>
      <c r="H49" s="7"/>
      <c r="I49" s="136">
        <v>25</v>
      </c>
      <c r="J49" s="167"/>
      <c r="K49" s="168"/>
      <c r="L49" s="168"/>
      <c r="M49" s="169"/>
      <c r="N49" s="84" t="str">
        <f t="shared" si="2"/>
        <v/>
      </c>
      <c r="O49" s="122" t="s">
        <v>6</v>
      </c>
      <c r="P49" s="7"/>
      <c r="Q49" s="57"/>
      <c r="R49" s="71">
        <f>R45</f>
        <v>0</v>
      </c>
      <c r="S49" s="64"/>
      <c r="T49" s="64"/>
      <c r="U49" s="45"/>
      <c r="V49" s="45"/>
      <c r="W49" s="45"/>
      <c r="X49" s="45"/>
      <c r="Y49" s="45"/>
      <c r="Z49" s="45"/>
    </row>
    <row r="50" spans="1:26" ht="12" customHeight="1" x14ac:dyDescent="0.2">
      <c r="B50" s="95" t="s">
        <v>32</v>
      </c>
      <c r="C50" s="147"/>
      <c r="D50" s="163"/>
      <c r="E50" s="147"/>
      <c r="F50" s="147"/>
      <c r="G50" s="4"/>
      <c r="H50" s="3"/>
      <c r="I50" s="92" t="s">
        <v>32</v>
      </c>
      <c r="J50" s="153"/>
      <c r="K50" s="147"/>
      <c r="L50" s="147"/>
      <c r="M50" s="147"/>
      <c r="O50" s="9" t="s">
        <v>6</v>
      </c>
      <c r="P50" s="7"/>
      <c r="Q50" s="57"/>
      <c r="R50" s="72">
        <f>R36</f>
        <v>0</v>
      </c>
      <c r="S50" s="64"/>
      <c r="T50" s="64"/>
      <c r="U50" s="45"/>
      <c r="V50" s="45"/>
      <c r="W50" s="45"/>
      <c r="X50" s="45"/>
      <c r="Y50" s="45"/>
      <c r="Z50" s="45"/>
    </row>
    <row r="51" spans="1:26" ht="12" customHeight="1" x14ac:dyDescent="0.2">
      <c r="B51" s="35" t="s">
        <v>20</v>
      </c>
      <c r="C51" s="164">
        <v>0.41944444444444445</v>
      </c>
      <c r="D51" s="146" t="s">
        <v>82</v>
      </c>
      <c r="E51" s="147"/>
      <c r="F51" s="147"/>
      <c r="H51" s="3"/>
      <c r="I51" s="35" t="s">
        <v>20</v>
      </c>
      <c r="J51" s="164">
        <v>0.41250000000000003</v>
      </c>
      <c r="K51" s="146" t="s">
        <v>82</v>
      </c>
      <c r="L51" s="147"/>
      <c r="M51" s="148"/>
      <c r="N51" s="42"/>
      <c r="O51" s="9"/>
      <c r="P51" s="7"/>
      <c r="Q51" s="57"/>
      <c r="R51" s="72"/>
      <c r="S51" s="64"/>
      <c r="T51" s="64"/>
      <c r="U51" s="45"/>
      <c r="V51" s="45"/>
      <c r="W51" s="45"/>
      <c r="X51" s="45"/>
      <c r="Y51" s="45"/>
      <c r="Z51" s="45"/>
    </row>
    <row r="52" spans="1:26" ht="12" customHeight="1" x14ac:dyDescent="0.2">
      <c r="B52" s="23" t="s">
        <v>22</v>
      </c>
      <c r="C52" s="147" t="s">
        <v>86</v>
      </c>
      <c r="D52" s="147"/>
      <c r="E52" s="147"/>
      <c r="F52" s="147"/>
      <c r="H52" s="4"/>
      <c r="I52" s="23" t="s">
        <v>22</v>
      </c>
      <c r="J52" s="147" t="s">
        <v>86</v>
      </c>
      <c r="K52" s="151"/>
      <c r="L52" s="151"/>
      <c r="M52" s="150"/>
      <c r="N52" s="47"/>
      <c r="O52" s="10"/>
      <c r="Q52" s="45"/>
      <c r="R52" s="64"/>
      <c r="S52" s="64"/>
      <c r="T52" s="64"/>
      <c r="U52" s="45"/>
      <c r="V52" s="45"/>
      <c r="W52" s="45"/>
      <c r="X52" s="45"/>
      <c r="Y52" s="45"/>
      <c r="Z52" s="45"/>
    </row>
    <row r="53" spans="1:26" ht="12" customHeight="1" x14ac:dyDescent="0.2">
      <c r="C53" s="147"/>
      <c r="D53" s="147"/>
      <c r="E53" s="147"/>
      <c r="F53" s="165"/>
      <c r="G53" s="4"/>
      <c r="H53" s="4"/>
      <c r="J53" s="149"/>
      <c r="K53" s="147"/>
      <c r="L53" s="147"/>
      <c r="M53" s="147"/>
      <c r="O53" s="52"/>
      <c r="Q53" s="45"/>
      <c r="R53" s="64"/>
      <c r="S53" s="64"/>
      <c r="T53" s="64"/>
      <c r="U53" s="45"/>
      <c r="V53" s="45"/>
      <c r="W53" s="45"/>
      <c r="X53" s="45"/>
      <c r="Y53" s="45"/>
      <c r="Z53" s="45"/>
    </row>
    <row r="54" spans="1:26" ht="12" customHeight="1" x14ac:dyDescent="0.2">
      <c r="C54" s="149"/>
      <c r="D54" s="147"/>
      <c r="E54" s="147"/>
      <c r="F54" s="165"/>
      <c r="G54" s="4"/>
      <c r="H54" s="4"/>
      <c r="J54" s="147"/>
      <c r="K54" s="147"/>
      <c r="L54" s="147"/>
      <c r="M54" s="147"/>
      <c r="O54" s="52"/>
      <c r="Q54" s="45"/>
      <c r="R54" s="64"/>
      <c r="S54" s="64"/>
      <c r="T54" s="64"/>
      <c r="U54" s="45"/>
      <c r="V54" s="45"/>
      <c r="W54" s="45"/>
      <c r="X54" s="45"/>
      <c r="Y54" s="45"/>
      <c r="Z54" s="45"/>
    </row>
    <row r="55" spans="1:26" ht="12" customHeight="1" x14ac:dyDescent="0.2">
      <c r="C55" s="147"/>
      <c r="D55" s="147"/>
      <c r="E55" s="147"/>
      <c r="F55" s="165"/>
      <c r="J55" s="170"/>
      <c r="K55" s="147"/>
      <c r="L55" s="147"/>
      <c r="M55" s="147"/>
      <c r="Q55" s="45"/>
      <c r="R55" s="64"/>
      <c r="S55" s="64"/>
      <c r="T55" s="64"/>
      <c r="U55" s="45"/>
      <c r="V55" s="45"/>
      <c r="W55" s="45"/>
      <c r="X55" s="45"/>
      <c r="Y55" s="45"/>
      <c r="Z55" s="45"/>
    </row>
    <row r="56" spans="1:26" ht="12" customHeight="1" x14ac:dyDescent="0.2">
      <c r="C56" s="147"/>
      <c r="D56" s="147"/>
      <c r="E56" s="147"/>
      <c r="F56" s="165"/>
      <c r="J56" s="147"/>
      <c r="K56" s="147"/>
      <c r="L56" s="147"/>
      <c r="M56" s="147"/>
      <c r="Q56" s="45"/>
      <c r="R56" s="64"/>
      <c r="S56" s="64"/>
      <c r="T56" s="64"/>
      <c r="U56" s="45"/>
      <c r="V56" s="45"/>
      <c r="W56" s="45"/>
      <c r="X56" s="45"/>
      <c r="Y56" s="45"/>
      <c r="Z56" s="45"/>
    </row>
    <row r="57" spans="1:26" ht="12" customHeight="1" x14ac:dyDescent="0.2">
      <c r="G57" s="24" t="s">
        <v>8</v>
      </c>
      <c r="H57" s="171" t="s">
        <v>89</v>
      </c>
      <c r="Q57" s="45"/>
      <c r="R57" s="64"/>
      <c r="S57" s="64"/>
      <c r="T57" s="64"/>
      <c r="U57" s="45"/>
      <c r="V57" s="45"/>
      <c r="W57" s="45"/>
      <c r="X57" s="45"/>
      <c r="Y57" s="45"/>
      <c r="Z57" s="45"/>
    </row>
    <row r="58" spans="1:26" ht="12" customHeight="1" x14ac:dyDescent="0.2">
      <c r="G58" s="24" t="s">
        <v>9</v>
      </c>
      <c r="H58" s="171" t="s">
        <v>90</v>
      </c>
      <c r="Q58" s="45"/>
      <c r="R58" s="64"/>
      <c r="S58" s="64"/>
      <c r="T58" s="64"/>
      <c r="U58" s="45"/>
      <c r="V58" s="45"/>
      <c r="W58" s="45"/>
      <c r="X58" s="45"/>
      <c r="Y58" s="45"/>
      <c r="Z58" s="45"/>
    </row>
    <row r="59" spans="1:26" ht="13.5" customHeight="1" x14ac:dyDescent="0.2">
      <c r="G59" s="24" t="s">
        <v>10</v>
      </c>
      <c r="H59" s="172">
        <v>103</v>
      </c>
      <c r="Q59" s="45"/>
      <c r="R59" s="64"/>
      <c r="S59" s="64"/>
      <c r="T59" s="64"/>
      <c r="U59" s="45"/>
      <c r="V59" s="45"/>
      <c r="W59" s="45"/>
      <c r="X59" s="45"/>
      <c r="Y59" s="45"/>
      <c r="Z59" s="45"/>
    </row>
    <row r="60" spans="1:26" ht="12" customHeight="1" x14ac:dyDescent="0.2">
      <c r="G60" s="24" t="s">
        <v>11</v>
      </c>
      <c r="H60" s="172" t="s">
        <v>62</v>
      </c>
      <c r="Q60" s="45"/>
      <c r="R60" s="64"/>
      <c r="S60" s="64"/>
      <c r="T60" s="64"/>
      <c r="U60" s="45"/>
      <c r="V60" s="45"/>
      <c r="W60" s="45"/>
      <c r="X60" s="45"/>
      <c r="Y60" s="45"/>
      <c r="Z60" s="45"/>
    </row>
    <row r="61" spans="1:26" ht="6" customHeight="1" x14ac:dyDescent="0.2">
      <c r="P61" s="73"/>
      <c r="Q61" s="73"/>
      <c r="R61" s="73"/>
      <c r="S61" s="64"/>
      <c r="T61" s="64"/>
      <c r="U61" s="45"/>
      <c r="V61" s="45"/>
      <c r="W61" s="45"/>
      <c r="X61" s="45"/>
      <c r="Y61" s="45"/>
      <c r="Z61" s="45"/>
    </row>
    <row r="62" spans="1:26" ht="3.95" customHeight="1" x14ac:dyDescent="0.2">
      <c r="A62" s="73"/>
      <c r="B62" s="73"/>
      <c r="C62" s="73"/>
      <c r="D62" s="73"/>
      <c r="E62" s="73"/>
      <c r="F62" s="73"/>
      <c r="G62" s="73"/>
      <c r="H62" s="73"/>
      <c r="I62" s="73"/>
      <c r="J62" s="73"/>
      <c r="K62" s="73"/>
      <c r="L62" s="73"/>
      <c r="M62" s="73"/>
      <c r="N62" s="73"/>
      <c r="O62" s="73"/>
      <c r="P62" s="64"/>
      <c r="Q62" s="64"/>
      <c r="R62" s="64"/>
      <c r="S62" s="64"/>
      <c r="T62" s="64"/>
      <c r="U62" s="45"/>
      <c r="V62" s="45"/>
      <c r="W62" s="45"/>
      <c r="X62" s="45"/>
      <c r="Y62" s="45"/>
      <c r="Z62" s="45"/>
    </row>
    <row r="63" spans="1:26" ht="12" customHeight="1" x14ac:dyDescent="0.2">
      <c r="A63" s="64"/>
      <c r="B63" s="173" t="s">
        <v>23</v>
      </c>
      <c r="C63" s="174">
        <v>11.1</v>
      </c>
      <c r="D63" s="175" t="s">
        <v>17</v>
      </c>
      <c r="E63" s="174">
        <v>5.6</v>
      </c>
      <c r="F63" s="175" t="s">
        <v>17</v>
      </c>
      <c r="G63" s="176"/>
      <c r="H63" s="177"/>
      <c r="I63" s="64"/>
      <c r="J63" s="64"/>
      <c r="K63" s="64"/>
      <c r="L63" s="64"/>
      <c r="M63" s="79"/>
      <c r="N63" s="64"/>
      <c r="O63" s="64"/>
      <c r="P63" s="64"/>
      <c r="Q63" s="64"/>
      <c r="R63" s="64"/>
      <c r="S63" s="64"/>
      <c r="T63" s="64"/>
      <c r="U63" s="45"/>
      <c r="V63" s="45"/>
      <c r="W63" s="45"/>
      <c r="X63" s="45"/>
      <c r="Y63" s="45"/>
      <c r="Z63" s="45"/>
    </row>
    <row r="64" spans="1:26" ht="12" customHeight="1" x14ac:dyDescent="0.2">
      <c r="A64" s="64"/>
      <c r="B64" s="177"/>
      <c r="C64" s="178">
        <v>0.30480000000000002</v>
      </c>
      <c r="D64" s="179" t="s">
        <v>16</v>
      </c>
      <c r="E64" s="178">
        <v>0.30480000000000002</v>
      </c>
      <c r="F64" s="179" t="s">
        <v>16</v>
      </c>
      <c r="G64" s="179"/>
      <c r="H64" s="177"/>
      <c r="I64" s="64"/>
      <c r="J64" s="64"/>
      <c r="K64" s="80"/>
      <c r="L64" s="64"/>
      <c r="M64" s="81"/>
      <c r="N64" s="64"/>
      <c r="O64" s="64"/>
      <c r="P64" s="64"/>
      <c r="Q64" s="64"/>
      <c r="R64" s="64"/>
      <c r="S64" s="64"/>
      <c r="T64" s="64"/>
      <c r="U64" s="45"/>
      <c r="V64" s="45"/>
      <c r="W64" s="45"/>
      <c r="X64" s="45"/>
      <c r="Y64" s="45"/>
      <c r="Z64" s="45"/>
    </row>
    <row r="65" spans="1:26" ht="12" customHeight="1" x14ac:dyDescent="0.2">
      <c r="A65" s="64"/>
      <c r="B65" s="177"/>
      <c r="C65" s="174">
        <f>C63*C64</f>
        <v>3.3832800000000001</v>
      </c>
      <c r="D65" s="180" t="s">
        <v>15</v>
      </c>
      <c r="E65" s="174">
        <f>E63*E64</f>
        <v>1.70688</v>
      </c>
      <c r="F65" s="180" t="s">
        <v>15</v>
      </c>
      <c r="G65" s="180"/>
      <c r="H65" s="177"/>
      <c r="I65" s="64"/>
      <c r="J65" s="64"/>
      <c r="K65" s="80"/>
      <c r="L65" s="64"/>
      <c r="M65" s="64"/>
      <c r="N65" s="64"/>
      <c r="O65" s="64"/>
      <c r="P65" s="64"/>
      <c r="Q65" s="64"/>
      <c r="R65" s="64"/>
      <c r="S65" s="64"/>
      <c r="T65" s="64"/>
      <c r="U65" s="45"/>
      <c r="V65" s="45"/>
      <c r="W65" s="45"/>
      <c r="X65" s="45"/>
      <c r="Y65" s="45"/>
      <c r="Z65" s="45"/>
    </row>
    <row r="66" spans="1:26" ht="12" customHeight="1" x14ac:dyDescent="0.2">
      <c r="A66" s="64"/>
      <c r="B66" s="177"/>
      <c r="C66" s="177"/>
      <c r="D66" s="177"/>
      <c r="E66" s="177"/>
      <c r="F66" s="177"/>
      <c r="G66" s="177"/>
      <c r="H66" s="177"/>
      <c r="I66" s="64"/>
      <c r="J66" s="64"/>
      <c r="K66" s="80"/>
      <c r="L66" s="64"/>
      <c r="M66" s="64"/>
      <c r="N66" s="64"/>
      <c r="O66" s="64"/>
      <c r="P66" s="64"/>
      <c r="Q66" s="64"/>
      <c r="R66" s="64"/>
      <c r="S66" s="64"/>
      <c r="T66" s="64"/>
      <c r="U66" s="45"/>
      <c r="V66" s="45"/>
      <c r="W66" s="45"/>
      <c r="X66" s="45"/>
      <c r="Y66" s="45"/>
      <c r="Z66" s="45"/>
    </row>
    <row r="67" spans="1:26" ht="12" customHeight="1" x14ac:dyDescent="0.2">
      <c r="A67" s="64"/>
      <c r="B67" s="177"/>
      <c r="C67" s="177"/>
      <c r="D67" s="181" t="s">
        <v>21</v>
      </c>
      <c r="E67" s="182" t="s">
        <v>29</v>
      </c>
      <c r="F67" s="177"/>
      <c r="G67" s="177"/>
      <c r="H67" s="177"/>
      <c r="I67" s="64"/>
      <c r="J67" s="64"/>
      <c r="K67" s="64"/>
      <c r="L67" s="64"/>
      <c r="M67" s="64"/>
      <c r="N67" s="64"/>
      <c r="O67" s="64"/>
      <c r="P67" s="64"/>
      <c r="Q67" s="64"/>
      <c r="R67" s="64"/>
      <c r="S67" s="64"/>
      <c r="T67" s="64"/>
      <c r="U67" s="45"/>
      <c r="V67" s="45"/>
      <c r="W67" s="45"/>
      <c r="X67" s="45"/>
      <c r="Y67" s="45"/>
      <c r="Z67" s="45"/>
    </row>
    <row r="68" spans="1:26" ht="12" customHeight="1" x14ac:dyDescent="0.2">
      <c r="A68" s="64"/>
      <c r="B68" s="177"/>
      <c r="C68" s="177"/>
      <c r="D68" s="177"/>
      <c r="E68" s="177"/>
      <c r="F68" s="177"/>
      <c r="G68" s="177"/>
      <c r="H68" s="177"/>
      <c r="I68" s="64"/>
      <c r="J68" s="64"/>
      <c r="K68" s="64"/>
      <c r="L68" s="64"/>
      <c r="M68" s="64"/>
      <c r="N68" s="64"/>
      <c r="O68" s="64"/>
      <c r="P68" s="64"/>
      <c r="Q68" s="64"/>
      <c r="R68" s="64"/>
      <c r="S68" s="64"/>
      <c r="T68" s="64"/>
      <c r="U68" s="45"/>
      <c r="V68" s="45"/>
      <c r="W68" s="45"/>
      <c r="X68" s="45"/>
      <c r="Y68" s="45"/>
      <c r="Z68" s="45"/>
    </row>
    <row r="69" spans="1:26" ht="12" customHeight="1" x14ac:dyDescent="0.2">
      <c r="A69" s="64"/>
      <c r="B69" s="177"/>
      <c r="C69" s="177"/>
      <c r="D69" s="177"/>
      <c r="E69" s="177"/>
      <c r="F69" s="177"/>
      <c r="G69" s="177"/>
      <c r="H69" s="177"/>
      <c r="I69" s="64"/>
      <c r="J69" s="64"/>
      <c r="K69" s="64"/>
      <c r="L69" s="64"/>
      <c r="M69" s="64"/>
      <c r="N69" s="64"/>
      <c r="O69" s="64"/>
      <c r="P69" s="64"/>
      <c r="Q69" s="64"/>
      <c r="R69" s="64"/>
      <c r="S69" s="64"/>
      <c r="T69" s="64"/>
    </row>
    <row r="70" spans="1:26" ht="12" customHeight="1" x14ac:dyDescent="0.2">
      <c r="A70" s="64"/>
      <c r="B70" s="177"/>
      <c r="C70" s="183" t="s">
        <v>31</v>
      </c>
      <c r="D70" s="177"/>
      <c r="E70" s="177"/>
      <c r="F70" s="177"/>
      <c r="G70" s="177"/>
      <c r="H70" s="177"/>
      <c r="I70" s="64"/>
      <c r="J70" s="64"/>
      <c r="K70" s="64"/>
      <c r="L70" s="64"/>
      <c r="M70" s="64"/>
      <c r="N70" s="64"/>
      <c r="O70" s="64"/>
      <c r="P70" s="64"/>
      <c r="Q70" s="64"/>
      <c r="R70" s="64"/>
      <c r="S70" s="64"/>
      <c r="T70" s="64"/>
    </row>
    <row r="71" spans="1:26" ht="12" customHeight="1" x14ac:dyDescent="0.2">
      <c r="A71" s="64"/>
      <c r="B71" s="177"/>
      <c r="C71" s="177"/>
      <c r="D71" s="177"/>
      <c r="E71" s="177"/>
      <c r="F71" s="177"/>
      <c r="G71" s="177"/>
      <c r="H71" s="177"/>
      <c r="I71" s="64"/>
      <c r="J71" s="64"/>
      <c r="K71" s="64"/>
      <c r="L71" s="64"/>
      <c r="M71" s="64"/>
      <c r="N71" s="64"/>
      <c r="O71" s="64"/>
      <c r="P71" s="64"/>
      <c r="Q71" s="64"/>
      <c r="R71" s="64"/>
      <c r="S71" s="64"/>
      <c r="T71" s="64"/>
    </row>
    <row r="72" spans="1:26" ht="12" customHeight="1" x14ac:dyDescent="0.2">
      <c r="A72" s="64"/>
      <c r="B72" s="177"/>
      <c r="C72" s="177"/>
      <c r="D72" s="177"/>
      <c r="E72" s="177"/>
      <c r="F72" s="177"/>
      <c r="G72" s="177"/>
      <c r="H72" s="177"/>
      <c r="I72" s="64"/>
      <c r="J72" s="64"/>
      <c r="K72" s="64"/>
      <c r="L72" s="64"/>
      <c r="M72" s="64"/>
      <c r="N72" s="64"/>
      <c r="O72" s="64"/>
      <c r="P72" s="64"/>
      <c r="Q72" s="64"/>
      <c r="R72" s="64"/>
      <c r="S72" s="64"/>
      <c r="T72" s="64"/>
    </row>
    <row r="73" spans="1:26" ht="12" customHeight="1" x14ac:dyDescent="0.2">
      <c r="A73" s="64"/>
      <c r="B73" s="184" t="s">
        <v>60</v>
      </c>
      <c r="C73" s="141"/>
      <c r="D73" s="177"/>
      <c r="E73" s="177"/>
      <c r="F73" s="177"/>
      <c r="G73" s="177"/>
      <c r="H73" s="177"/>
      <c r="I73" s="64"/>
      <c r="J73" s="64"/>
      <c r="K73" s="64"/>
      <c r="L73" s="64"/>
      <c r="M73" s="64"/>
      <c r="N73" s="64"/>
      <c r="O73" s="64"/>
      <c r="P73" s="64"/>
      <c r="Q73" s="64"/>
      <c r="R73" s="64"/>
      <c r="S73" s="64"/>
      <c r="T73" s="64"/>
    </row>
    <row r="74" spans="1:26" ht="12" customHeight="1" x14ac:dyDescent="0.2">
      <c r="A74" s="64"/>
      <c r="B74" s="185"/>
      <c r="C74" s="186" t="s">
        <v>31</v>
      </c>
      <c r="D74" s="177"/>
      <c r="E74" s="177"/>
      <c r="F74" s="177"/>
      <c r="G74" s="177"/>
      <c r="H74" s="177"/>
      <c r="I74" s="64"/>
      <c r="J74" s="64"/>
      <c r="K74" s="64"/>
      <c r="L74" s="64"/>
      <c r="M74" s="64"/>
      <c r="N74" s="64"/>
      <c r="O74" s="64"/>
      <c r="P74" s="64"/>
      <c r="Q74" s="64"/>
      <c r="R74" s="64"/>
      <c r="S74" s="64"/>
      <c r="T74" s="64"/>
    </row>
    <row r="75" spans="1:26" ht="12" customHeight="1" x14ac:dyDescent="0.2">
      <c r="A75" s="64"/>
      <c r="B75" s="147"/>
      <c r="C75" s="186" t="s">
        <v>31</v>
      </c>
      <c r="D75" s="177"/>
      <c r="E75" s="177"/>
      <c r="F75" s="177"/>
      <c r="G75" s="177"/>
      <c r="H75" s="177"/>
      <c r="I75" s="64"/>
      <c r="J75" s="64"/>
      <c r="K75" s="64"/>
      <c r="L75" s="64"/>
      <c r="M75" s="64"/>
      <c r="N75" s="64"/>
      <c r="O75" s="64"/>
      <c r="P75" s="64"/>
      <c r="Q75" s="64"/>
      <c r="R75" s="64"/>
      <c r="S75" s="64"/>
      <c r="T75" s="64"/>
    </row>
    <row r="76" spans="1:26" ht="12" customHeight="1" x14ac:dyDescent="0.2">
      <c r="A76" s="64"/>
      <c r="B76" s="64"/>
      <c r="C76" s="64"/>
      <c r="D76" s="64"/>
      <c r="E76" s="64"/>
      <c r="F76" s="64"/>
      <c r="G76" s="64"/>
      <c r="H76" s="64"/>
      <c r="I76" s="64"/>
      <c r="J76" s="64"/>
      <c r="K76" s="64"/>
      <c r="L76" s="64"/>
      <c r="M76" s="64"/>
      <c r="N76" s="64"/>
      <c r="O76" s="64"/>
      <c r="P76" s="64"/>
      <c r="Q76" s="64"/>
      <c r="R76" s="64"/>
      <c r="S76" s="64"/>
      <c r="T76" s="64"/>
    </row>
    <row r="77" spans="1:26" ht="12" customHeight="1" x14ac:dyDescent="0.2">
      <c r="A77" s="64"/>
      <c r="B77" s="64"/>
      <c r="C77" s="64"/>
      <c r="D77" s="64"/>
      <c r="E77" s="64"/>
      <c r="F77" s="64"/>
      <c r="G77" s="64"/>
      <c r="H77" s="64"/>
      <c r="I77" s="64"/>
      <c r="J77" s="64"/>
      <c r="K77" s="64"/>
      <c r="L77" s="64"/>
      <c r="M77" s="64"/>
      <c r="N77" s="64"/>
      <c r="O77" s="64"/>
      <c r="P77" s="64"/>
      <c r="Q77" s="64"/>
      <c r="R77" s="64"/>
      <c r="S77" s="64"/>
      <c r="T77" s="64"/>
    </row>
    <row r="78" spans="1:26" ht="12" customHeight="1" x14ac:dyDescent="0.2">
      <c r="A78" s="64"/>
      <c r="B78" s="64"/>
      <c r="C78" s="64"/>
      <c r="D78" s="64"/>
      <c r="E78" s="64"/>
      <c r="F78" s="64"/>
      <c r="G78" s="64"/>
      <c r="H78" s="64"/>
      <c r="I78" s="64"/>
      <c r="J78" s="64"/>
      <c r="K78" s="64"/>
      <c r="L78" s="64"/>
      <c r="M78" s="64"/>
      <c r="N78" s="64"/>
      <c r="O78" s="64"/>
      <c r="P78" s="64"/>
      <c r="Q78" s="64"/>
      <c r="R78" s="64"/>
      <c r="S78" s="64"/>
      <c r="T78" s="64"/>
    </row>
    <row r="79" spans="1:26" ht="12" customHeight="1" x14ac:dyDescent="0.2">
      <c r="A79" s="64"/>
      <c r="B79" s="64"/>
      <c r="C79" s="64"/>
      <c r="D79" s="64"/>
      <c r="E79" s="64"/>
      <c r="F79" s="64"/>
      <c r="G79" s="64"/>
      <c r="H79" s="64"/>
      <c r="I79" s="64"/>
      <c r="J79" s="64"/>
      <c r="K79" s="64"/>
      <c r="L79" s="64"/>
      <c r="M79" s="64"/>
      <c r="N79" s="64"/>
      <c r="O79" s="64"/>
      <c r="P79" s="64"/>
      <c r="Q79" s="64"/>
      <c r="R79" s="64"/>
      <c r="S79" s="64"/>
      <c r="T79" s="64"/>
    </row>
    <row r="80" spans="1:26" ht="12" customHeight="1" x14ac:dyDescent="0.2">
      <c r="A80" s="64"/>
      <c r="B80" s="64"/>
      <c r="C80" s="64"/>
      <c r="D80" s="64"/>
      <c r="E80" s="64"/>
      <c r="F80" s="64"/>
      <c r="G80" s="64"/>
      <c r="H80" s="64"/>
      <c r="I80" s="64"/>
      <c r="J80" s="64"/>
      <c r="K80" s="64"/>
      <c r="L80" s="64"/>
      <c r="M80" s="64"/>
      <c r="N80" s="64"/>
      <c r="O80" s="64"/>
      <c r="P80" s="64"/>
      <c r="Q80" s="64"/>
      <c r="R80" s="64"/>
      <c r="S80" s="64"/>
      <c r="T80" s="64"/>
    </row>
    <row r="81" spans="1:20" ht="12" customHeight="1" x14ac:dyDescent="0.2">
      <c r="A81" s="64"/>
      <c r="B81" s="64"/>
      <c r="C81" s="64"/>
      <c r="D81" s="64"/>
      <c r="E81" s="64"/>
      <c r="F81" s="64"/>
      <c r="G81" s="64"/>
      <c r="H81" s="64"/>
      <c r="I81" s="64"/>
      <c r="J81" s="64"/>
      <c r="K81" s="64"/>
      <c r="L81" s="64"/>
      <c r="M81" s="64"/>
      <c r="N81" s="64"/>
      <c r="O81" s="64"/>
      <c r="P81" s="64"/>
      <c r="Q81" s="64"/>
      <c r="R81" s="64"/>
      <c r="S81" s="64"/>
      <c r="T81" s="64"/>
    </row>
    <row r="82" spans="1:20" ht="12" customHeight="1" x14ac:dyDescent="0.2">
      <c r="A82" s="64"/>
      <c r="B82" s="64"/>
      <c r="C82" s="64"/>
      <c r="D82" s="64"/>
      <c r="E82" s="64"/>
      <c r="F82" s="64"/>
      <c r="G82" s="64"/>
      <c r="H82" s="64"/>
      <c r="I82" s="64"/>
      <c r="J82" s="64"/>
      <c r="K82" s="64"/>
      <c r="L82" s="64"/>
      <c r="M82" s="64"/>
      <c r="N82" s="64"/>
      <c r="O82" s="64"/>
      <c r="P82" s="64"/>
      <c r="Q82" s="64"/>
      <c r="R82" s="64"/>
      <c r="S82" s="64"/>
      <c r="T82" s="64"/>
    </row>
    <row r="83" spans="1:20" ht="12" customHeight="1" x14ac:dyDescent="0.2">
      <c r="A83" s="64"/>
      <c r="B83" s="64"/>
      <c r="C83" s="64"/>
      <c r="D83" s="64"/>
      <c r="E83" s="64"/>
      <c r="F83" s="64"/>
      <c r="G83" s="64"/>
      <c r="H83" s="64"/>
      <c r="I83" s="64"/>
      <c r="J83" s="64"/>
      <c r="K83" s="64"/>
      <c r="L83" s="64"/>
      <c r="M83" s="64"/>
      <c r="N83" s="64"/>
      <c r="O83" s="64"/>
      <c r="P83" s="64"/>
      <c r="Q83" s="64"/>
      <c r="R83" s="64"/>
      <c r="S83" s="64"/>
      <c r="T83" s="64"/>
    </row>
    <row r="84" spans="1:20" ht="12" customHeight="1" x14ac:dyDescent="0.2">
      <c r="A84" s="64"/>
      <c r="B84" s="64"/>
      <c r="C84" s="64"/>
      <c r="D84" s="64"/>
      <c r="E84" s="64"/>
      <c r="F84" s="64"/>
      <c r="G84" s="64"/>
      <c r="H84" s="64"/>
      <c r="I84" s="64"/>
      <c r="J84" s="64"/>
      <c r="K84" s="64"/>
      <c r="L84" s="64"/>
      <c r="M84" s="64"/>
      <c r="N84" s="64"/>
      <c r="O84" s="64"/>
      <c r="P84" s="64"/>
      <c r="Q84" s="64"/>
      <c r="R84" s="64"/>
      <c r="S84" s="64"/>
      <c r="T84" s="64"/>
    </row>
    <row r="85" spans="1:20" ht="12" customHeight="1" x14ac:dyDescent="0.2">
      <c r="A85" s="64"/>
      <c r="B85" s="64"/>
      <c r="C85" s="64"/>
      <c r="D85" s="64"/>
      <c r="E85" s="64"/>
      <c r="F85" s="64"/>
      <c r="G85" s="64"/>
      <c r="H85" s="64"/>
      <c r="I85" s="64"/>
      <c r="J85" s="64"/>
      <c r="K85" s="64"/>
      <c r="L85" s="64"/>
      <c r="M85" s="64"/>
      <c r="N85" s="64"/>
      <c r="O85" s="64"/>
      <c r="P85" s="64"/>
      <c r="Q85" s="64"/>
      <c r="R85" s="64"/>
      <c r="S85" s="64"/>
      <c r="T85" s="64"/>
    </row>
    <row r="86" spans="1:20" ht="12" customHeight="1" x14ac:dyDescent="0.2">
      <c r="A86" s="64"/>
      <c r="B86" s="64"/>
      <c r="C86" s="64"/>
      <c r="D86" s="64"/>
      <c r="E86" s="64"/>
      <c r="F86" s="64"/>
      <c r="G86" s="64"/>
      <c r="H86" s="64"/>
      <c r="I86" s="64"/>
      <c r="J86" s="64"/>
      <c r="K86" s="64"/>
      <c r="L86" s="64"/>
      <c r="M86" s="64"/>
      <c r="N86" s="64"/>
      <c r="O86" s="64"/>
      <c r="P86" s="64"/>
      <c r="Q86" s="64"/>
      <c r="R86" s="64"/>
      <c r="S86" s="64"/>
      <c r="T86" s="64"/>
    </row>
    <row r="87" spans="1:20" ht="12" customHeight="1" x14ac:dyDescent="0.2">
      <c r="A87" s="64"/>
      <c r="B87" s="64"/>
      <c r="C87" s="64"/>
      <c r="D87" s="64"/>
      <c r="E87" s="64"/>
      <c r="F87" s="64"/>
      <c r="G87" s="64"/>
      <c r="H87" s="64"/>
      <c r="I87" s="64"/>
      <c r="J87" s="64"/>
      <c r="K87" s="64"/>
      <c r="L87" s="64"/>
      <c r="M87" s="64"/>
      <c r="N87" s="64"/>
      <c r="O87" s="64"/>
      <c r="P87" s="64"/>
      <c r="Q87" s="64"/>
      <c r="R87" s="64"/>
      <c r="S87" s="64"/>
      <c r="T87" s="64"/>
    </row>
    <row r="88" spans="1:20" ht="12" customHeight="1" x14ac:dyDescent="0.2">
      <c r="A88" s="64"/>
      <c r="B88" s="64"/>
      <c r="C88" s="64"/>
      <c r="D88" s="64"/>
      <c r="E88" s="64"/>
      <c r="F88" s="64"/>
      <c r="G88" s="64"/>
      <c r="H88" s="64"/>
      <c r="I88" s="64"/>
      <c r="J88" s="64"/>
      <c r="K88" s="64"/>
      <c r="L88" s="64"/>
      <c r="M88" s="64"/>
      <c r="N88" s="64"/>
      <c r="O88" s="64"/>
      <c r="P88" s="64"/>
      <c r="Q88" s="64"/>
      <c r="R88" s="64"/>
      <c r="S88" s="64"/>
      <c r="T88" s="64"/>
    </row>
    <row r="89" spans="1:20" ht="12" customHeight="1" x14ac:dyDescent="0.2">
      <c r="A89" s="64"/>
      <c r="B89" s="64"/>
      <c r="C89" s="64"/>
      <c r="D89" s="64"/>
      <c r="E89" s="64"/>
      <c r="F89" s="64"/>
      <c r="G89" s="64"/>
      <c r="H89" s="64"/>
      <c r="I89" s="64"/>
      <c r="J89" s="64"/>
      <c r="K89" s="64"/>
      <c r="L89" s="64"/>
      <c r="M89" s="64"/>
      <c r="N89" s="64"/>
      <c r="O89" s="64"/>
      <c r="P89" s="64"/>
      <c r="Q89" s="64"/>
      <c r="R89" s="64"/>
      <c r="S89" s="64"/>
      <c r="T89" s="64"/>
    </row>
    <row r="90" spans="1:20" ht="12" customHeight="1" x14ac:dyDescent="0.2">
      <c r="A90" s="64"/>
      <c r="B90" s="64"/>
      <c r="C90" s="64"/>
      <c r="D90" s="64"/>
      <c r="E90" s="64"/>
      <c r="F90" s="64"/>
      <c r="G90" s="64"/>
      <c r="H90" s="64"/>
      <c r="I90" s="64"/>
      <c r="J90" s="64"/>
      <c r="K90" s="64"/>
      <c r="L90" s="64"/>
      <c r="M90" s="64"/>
      <c r="N90" s="64"/>
      <c r="O90" s="64"/>
      <c r="P90" s="64"/>
      <c r="Q90" s="64"/>
      <c r="R90" s="64"/>
      <c r="S90" s="64"/>
      <c r="T90" s="64"/>
    </row>
    <row r="91" spans="1:20" ht="12" customHeight="1" x14ac:dyDescent="0.2">
      <c r="A91" s="64"/>
      <c r="B91" s="64"/>
      <c r="C91" s="64"/>
      <c r="D91" s="64"/>
      <c r="E91" s="64"/>
      <c r="F91" s="64"/>
      <c r="G91" s="64"/>
      <c r="H91" s="64"/>
      <c r="I91" s="64"/>
      <c r="J91" s="64"/>
      <c r="K91" s="64"/>
      <c r="L91" s="64"/>
      <c r="M91" s="64"/>
      <c r="N91" s="64"/>
      <c r="O91" s="64"/>
      <c r="P91" s="64"/>
      <c r="Q91" s="64"/>
      <c r="R91" s="64"/>
      <c r="S91" s="64"/>
      <c r="T91" s="64"/>
    </row>
    <row r="92" spans="1:20" ht="12" customHeight="1" x14ac:dyDescent="0.2">
      <c r="A92" s="64"/>
      <c r="B92" s="64"/>
      <c r="C92" s="64"/>
      <c r="D92" s="64"/>
      <c r="E92" s="64"/>
      <c r="F92" s="64"/>
      <c r="G92" s="64"/>
      <c r="H92" s="64"/>
      <c r="I92" s="64"/>
      <c r="J92" s="64"/>
      <c r="K92" s="64"/>
      <c r="L92" s="64"/>
      <c r="M92" s="64"/>
      <c r="N92" s="64"/>
      <c r="O92" s="64"/>
      <c r="P92" s="64"/>
      <c r="Q92" s="64"/>
      <c r="R92" s="64"/>
      <c r="S92" s="64"/>
      <c r="T92" s="64"/>
    </row>
    <row r="93" spans="1:20" ht="12" customHeight="1" x14ac:dyDescent="0.2">
      <c r="A93" s="64"/>
      <c r="B93" s="64"/>
      <c r="C93" s="64"/>
      <c r="D93" s="64"/>
      <c r="E93" s="64"/>
      <c r="F93" s="64"/>
      <c r="G93" s="64"/>
      <c r="H93" s="64"/>
      <c r="I93" s="64"/>
      <c r="J93" s="64"/>
      <c r="K93" s="64"/>
      <c r="L93" s="64"/>
      <c r="M93" s="64"/>
      <c r="N93" s="64"/>
      <c r="O93" s="64"/>
      <c r="P93" s="64"/>
      <c r="Q93" s="64"/>
      <c r="R93" s="64"/>
      <c r="S93" s="64"/>
      <c r="T93" s="64"/>
    </row>
    <row r="94" spans="1:20" ht="12" customHeight="1" x14ac:dyDescent="0.2">
      <c r="A94" s="64"/>
      <c r="B94" s="64"/>
      <c r="C94" s="64"/>
      <c r="D94" s="64"/>
      <c r="E94" s="64"/>
      <c r="F94" s="64"/>
      <c r="G94" s="64"/>
      <c r="H94" s="64"/>
      <c r="I94" s="64"/>
      <c r="J94" s="64"/>
      <c r="K94" s="64"/>
      <c r="L94" s="64"/>
      <c r="M94" s="64"/>
      <c r="N94" s="64"/>
      <c r="O94" s="64"/>
      <c r="P94" s="64"/>
      <c r="Q94" s="64"/>
      <c r="R94" s="64"/>
      <c r="S94" s="64"/>
      <c r="T94" s="64"/>
    </row>
    <row r="95" spans="1:20" ht="12" customHeight="1" x14ac:dyDescent="0.2">
      <c r="A95" s="64"/>
      <c r="B95" s="64"/>
      <c r="C95" s="64"/>
      <c r="D95" s="64"/>
      <c r="E95" s="64"/>
      <c r="F95" s="64"/>
      <c r="G95" s="64"/>
      <c r="H95" s="64"/>
      <c r="I95" s="64"/>
      <c r="J95" s="64"/>
      <c r="K95" s="64"/>
      <c r="L95" s="64"/>
      <c r="M95" s="64"/>
      <c r="N95" s="64"/>
      <c r="O95" s="64"/>
      <c r="P95" s="64"/>
      <c r="Q95" s="64"/>
      <c r="R95" s="64"/>
      <c r="S95" s="64"/>
      <c r="T95" s="64"/>
    </row>
    <row r="96" spans="1:20" ht="12" customHeight="1" x14ac:dyDescent="0.2">
      <c r="A96" s="64"/>
      <c r="B96" s="64"/>
      <c r="C96" s="64"/>
      <c r="D96" s="64"/>
      <c r="E96" s="64"/>
      <c r="F96" s="64"/>
      <c r="G96" s="64"/>
      <c r="H96" s="64"/>
      <c r="I96" s="64"/>
      <c r="J96" s="64"/>
      <c r="K96" s="64"/>
      <c r="L96" s="64"/>
      <c r="M96" s="64"/>
      <c r="N96" s="64"/>
      <c r="O96" s="64"/>
      <c r="P96" s="64"/>
      <c r="Q96" s="64"/>
      <c r="R96" s="64"/>
      <c r="S96" s="64"/>
      <c r="T96" s="64"/>
    </row>
    <row r="97" spans="1:20" ht="12" customHeight="1" x14ac:dyDescent="0.2">
      <c r="A97" s="64"/>
      <c r="B97" s="64"/>
      <c r="C97" s="64"/>
      <c r="D97" s="64"/>
      <c r="E97" s="64"/>
      <c r="F97" s="64"/>
      <c r="G97" s="64"/>
      <c r="H97" s="64"/>
      <c r="I97" s="64"/>
      <c r="J97" s="64"/>
      <c r="K97" s="64"/>
      <c r="L97" s="64"/>
      <c r="M97" s="64"/>
      <c r="N97" s="64"/>
      <c r="O97" s="64"/>
      <c r="P97" s="64"/>
      <c r="Q97" s="64"/>
      <c r="R97" s="64"/>
      <c r="S97" s="64"/>
      <c r="T97" s="64"/>
    </row>
    <row r="98" spans="1:20" ht="12" customHeight="1" x14ac:dyDescent="0.2">
      <c r="A98" s="64"/>
      <c r="B98" s="64"/>
      <c r="C98" s="64"/>
      <c r="D98" s="64"/>
      <c r="E98" s="64"/>
      <c r="F98" s="64"/>
      <c r="G98" s="64"/>
      <c r="H98" s="64"/>
      <c r="I98" s="64"/>
      <c r="J98" s="64"/>
      <c r="K98" s="64"/>
      <c r="L98" s="64"/>
      <c r="M98" s="64"/>
      <c r="N98" s="64"/>
      <c r="O98" s="64"/>
      <c r="P98" s="64"/>
      <c r="Q98" s="64"/>
      <c r="R98" s="64"/>
      <c r="S98" s="64"/>
      <c r="T98" s="64"/>
    </row>
    <row r="99" spans="1:20" ht="12" customHeight="1" x14ac:dyDescent="0.2">
      <c r="A99" s="64"/>
      <c r="B99" s="64"/>
      <c r="C99" s="64"/>
      <c r="D99" s="64"/>
      <c r="E99" s="64"/>
      <c r="F99" s="64"/>
      <c r="G99" s="64"/>
      <c r="H99" s="64"/>
      <c r="I99" s="64"/>
      <c r="J99" s="64"/>
      <c r="K99" s="64"/>
      <c r="L99" s="64"/>
      <c r="M99" s="64"/>
      <c r="N99" s="64"/>
      <c r="O99" s="64"/>
    </row>
  </sheetData>
  <sheetProtection sheet="1" objects="1" scenarios="1" formatCells="0" formatColumns="0" formatRows="0"/>
  <mergeCells count="10">
    <mergeCell ref="M33:N33"/>
    <mergeCell ref="B1:O1"/>
    <mergeCell ref="B2:O2"/>
    <mergeCell ref="F33:G33"/>
    <mergeCell ref="F4:G4"/>
    <mergeCell ref="M4:N4"/>
    <mergeCell ref="B3:G3"/>
    <mergeCell ref="I3:O3"/>
    <mergeCell ref="I32:O32"/>
    <mergeCell ref="B32:G32"/>
  </mergeCells>
  <phoneticPr fontId="0" type="noConversion"/>
  <conditionalFormatting sqref="D6:D25 K6:K22 K35:K49 D35:D48">
    <cfRule type="colorScale" priority="11">
      <colorScale>
        <cfvo type="min"/>
        <cfvo type="max"/>
        <color theme="4" tint="0.39997558519241921"/>
        <color rgb="FFF8696B"/>
      </colorScale>
    </cfRule>
  </conditionalFormatting>
  <conditionalFormatting sqref="F6:F25 M6:M22 M35:M49 F35:F48">
    <cfRule type="colorScale" priority="10">
      <colorScale>
        <cfvo type="min"/>
        <cfvo type="max"/>
        <color rgb="FFFFCCCC"/>
        <color rgb="FFCCFFCC"/>
      </colorScale>
    </cfRule>
  </conditionalFormatting>
  <conditionalFormatting sqref="C6:C25 J6:J22 J35:J49 C35:C48">
    <cfRule type="colorScale" priority="1">
      <colorScale>
        <cfvo type="min"/>
        <cfvo type="max"/>
        <color theme="0"/>
        <color rgb="FFFFEF9C"/>
      </colorScale>
    </cfRule>
  </conditionalFormatting>
  <printOptions horizontalCentered="1"/>
  <pageMargins left="0" right="0.25" top="1" bottom="0.75" header="0.3" footer="0.3"/>
  <pageSetup scale="90" orientation="portrait" horizontalDpi="12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67"/>
  <sheetViews>
    <sheetView workbookViewId="0">
      <pane xSplit="8" ySplit="1" topLeftCell="I2" activePane="bottomRight" state="frozen"/>
      <selection pane="topRight" activeCell="I1" sqref="I1"/>
      <selection pane="bottomLeft" activeCell="A2" sqref="A2"/>
      <selection pane="bottomRight" activeCell="D24" sqref="D24"/>
    </sheetView>
  </sheetViews>
  <sheetFormatPr defaultRowHeight="12.75" x14ac:dyDescent="0.2"/>
  <cols>
    <col min="1" max="1" width="11" bestFit="1" customWidth="1"/>
    <col min="2" max="2" width="13.7109375" bestFit="1" customWidth="1"/>
    <col min="3" max="3" width="9.7109375" bestFit="1" customWidth="1"/>
    <col min="4" max="4" width="10.140625" bestFit="1" customWidth="1"/>
    <col min="5" max="5" width="12.140625" bestFit="1" customWidth="1"/>
    <col min="6" max="6" width="8.5703125" bestFit="1" customWidth="1"/>
    <col min="7" max="7" width="5.7109375" bestFit="1" customWidth="1"/>
    <col min="8" max="8" width="6.7109375" bestFit="1" customWidth="1"/>
    <col min="9" max="9" width="11.28515625" bestFit="1" customWidth="1"/>
    <col min="10" max="10" width="12.7109375" bestFit="1" customWidth="1"/>
    <col min="11" max="11" width="3.7109375" bestFit="1" customWidth="1"/>
    <col min="12" max="12" width="9.7109375" bestFit="1" customWidth="1"/>
    <col min="13" max="13" width="12" bestFit="1" customWidth="1"/>
    <col min="14" max="14" width="15.140625" bestFit="1" customWidth="1"/>
    <col min="15" max="15" width="24.7109375" customWidth="1"/>
  </cols>
  <sheetData>
    <row r="1" spans="1:16" s="130" customFormat="1" x14ac:dyDescent="0.2">
      <c r="A1" s="129" t="s">
        <v>66</v>
      </c>
      <c r="B1" s="129" t="s">
        <v>67</v>
      </c>
      <c r="C1" s="129" t="s">
        <v>63</v>
      </c>
      <c r="D1" s="129" t="s">
        <v>64</v>
      </c>
      <c r="E1" s="129" t="s">
        <v>65</v>
      </c>
      <c r="F1" s="129" t="s">
        <v>81</v>
      </c>
      <c r="G1" s="129" t="s">
        <v>83</v>
      </c>
      <c r="H1" s="129" t="s">
        <v>76</v>
      </c>
      <c r="I1" s="129" t="s">
        <v>77</v>
      </c>
      <c r="J1" s="129" t="s">
        <v>75</v>
      </c>
      <c r="K1" s="129" t="s">
        <v>72</v>
      </c>
      <c r="L1" s="129" t="s">
        <v>71</v>
      </c>
      <c r="M1" s="129" t="s">
        <v>73</v>
      </c>
      <c r="N1" s="129" t="s">
        <v>84</v>
      </c>
      <c r="O1" s="129" t="s">
        <v>68</v>
      </c>
      <c r="P1" s="130" t="s">
        <v>85</v>
      </c>
    </row>
    <row r="2" spans="1:16" x14ac:dyDescent="0.2">
      <c r="A2" t="s">
        <v>70</v>
      </c>
      <c r="B2">
        <v>901</v>
      </c>
      <c r="C2">
        <v>0</v>
      </c>
      <c r="D2" t="s">
        <v>69</v>
      </c>
      <c r="E2" s="126">
        <f>Report!$B$2</f>
        <v>44328</v>
      </c>
      <c r="F2" s="127">
        <f>Report!$C$51</f>
        <v>0.41944444444444445</v>
      </c>
      <c r="G2" s="127" t="str">
        <f>Report!$D$51</f>
        <v>PDT</v>
      </c>
      <c r="H2">
        <v>0</v>
      </c>
      <c r="I2">
        <f>IF(Report!C35,Report!C35,"")</f>
        <v>0.04</v>
      </c>
      <c r="J2">
        <f>IF(Report!D35,Report!D35,"")</f>
        <v>14.3</v>
      </c>
      <c r="K2" t="str">
        <f>IF(Report!E35,Report!E35,"")</f>
        <v/>
      </c>
      <c r="L2">
        <f>IF(Report!F35,Report!F35,"")</f>
        <v>10.57</v>
      </c>
      <c r="M2">
        <f>IF(Report!G35,Report!G35,"")</f>
        <v>1.0639132101058342</v>
      </c>
      <c r="N2" s="128">
        <f>E2+F2</f>
        <v>44328.419444444444</v>
      </c>
      <c r="O2" t="str">
        <f>"River: Flow = " &amp;Report!H59</f>
        <v>River: Flow = 103</v>
      </c>
      <c r="P2" t="str">
        <f>Report!$H$60</f>
        <v>Eureka Manta 2</v>
      </c>
    </row>
    <row r="3" spans="1:16" x14ac:dyDescent="0.2">
      <c r="A3" t="s">
        <v>70</v>
      </c>
      <c r="B3">
        <v>901</v>
      </c>
      <c r="C3">
        <v>1</v>
      </c>
      <c r="D3" t="s">
        <v>74</v>
      </c>
      <c r="E3" s="126">
        <f>Report!$B$2</f>
        <v>44328</v>
      </c>
      <c r="F3" s="127">
        <f>Report!$C$51</f>
        <v>0.41944444444444445</v>
      </c>
      <c r="G3" s="127" t="str">
        <f>Report!$D$51</f>
        <v>PDT</v>
      </c>
      <c r="H3">
        <f>Report!B36</f>
        <v>0</v>
      </c>
      <c r="I3">
        <f>IF(Report!C36,Report!C36,"")</f>
        <v>0.62</v>
      </c>
      <c r="J3">
        <f>IF(Report!D36,Report!D36,"")</f>
        <v>14.49</v>
      </c>
      <c r="K3" t="str">
        <f>IF(Report!E36,Report!E36,"")</f>
        <v/>
      </c>
      <c r="L3">
        <f>IF(Report!F36,Report!F36,"")</f>
        <v>9.85</v>
      </c>
      <c r="M3">
        <f>IF(Report!G36,Report!G36,"")</f>
        <v>0.99861521008456611</v>
      </c>
      <c r="N3" s="128">
        <f t="shared" ref="N3:N66" si="0">E3+F3</f>
        <v>44328.419444444444</v>
      </c>
      <c r="O3" t="str">
        <f>TRIM("Outfall: "&amp;Report!$C$52&amp;" "&amp;Report!$C$53&amp;" "&amp;Report!$C$54&amp;" "&amp;Report!$C$55)</f>
        <v>Outfall: Overcast, calm, slight southerly</v>
      </c>
      <c r="P3" t="str">
        <f>Report!$H$60</f>
        <v>Eureka Manta 2</v>
      </c>
    </row>
    <row r="4" spans="1:16" x14ac:dyDescent="0.2">
      <c r="A4" t="s">
        <v>70</v>
      </c>
      <c r="B4">
        <v>901</v>
      </c>
      <c r="C4">
        <v>1</v>
      </c>
      <c r="D4" t="s">
        <v>74</v>
      </c>
      <c r="E4" s="126">
        <f>Report!$B$2</f>
        <v>44328</v>
      </c>
      <c r="F4" s="127">
        <f>Report!$C$51</f>
        <v>0.41944444444444445</v>
      </c>
      <c r="G4" s="127" t="str">
        <f>Report!$D$51</f>
        <v>PDT</v>
      </c>
      <c r="H4">
        <f>Report!B37</f>
        <v>1</v>
      </c>
      <c r="I4">
        <f>IF(Report!C37,Report!C37,"")</f>
        <v>2</v>
      </c>
      <c r="J4">
        <f>IF(Report!D37,Report!D37,"")</f>
        <v>15.16</v>
      </c>
      <c r="K4" t="str">
        <f>IF(Report!E37,Report!E37,"")</f>
        <v/>
      </c>
      <c r="L4">
        <f>IF(Report!F37,Report!F37,"")</f>
        <v>9.83</v>
      </c>
      <c r="M4">
        <f>IF(Report!G37,Report!G37,"")</f>
        <v>1.0183687460080901</v>
      </c>
      <c r="N4" s="128">
        <f t="shared" si="0"/>
        <v>44328.419444444444</v>
      </c>
      <c r="O4" t="str">
        <f>TRIM("Outfall: "&amp;Report!$C$52&amp;" "&amp;Report!$C$53&amp;" "&amp;Report!$C$54&amp;" "&amp;Report!$C$55)</f>
        <v>Outfall: Overcast, calm, slight southerly</v>
      </c>
      <c r="P4" t="str">
        <f>Report!$H$60</f>
        <v>Eureka Manta 2</v>
      </c>
    </row>
    <row r="5" spans="1:16" x14ac:dyDescent="0.2">
      <c r="A5" t="s">
        <v>70</v>
      </c>
      <c r="B5">
        <v>901</v>
      </c>
      <c r="C5">
        <v>1</v>
      </c>
      <c r="D5" t="s">
        <v>74</v>
      </c>
      <c r="E5" s="126">
        <f>Report!$B$2</f>
        <v>44328</v>
      </c>
      <c r="F5" s="127">
        <f>Report!$C$51</f>
        <v>0.41944444444444445</v>
      </c>
      <c r="G5" s="127" t="str">
        <f>Report!$D$51</f>
        <v>PDT</v>
      </c>
      <c r="H5">
        <f>Report!B38</f>
        <v>2</v>
      </c>
      <c r="I5">
        <f>IF(Report!C38,Report!C38,"")</f>
        <v>3.32</v>
      </c>
      <c r="J5">
        <f>IF(Report!D38,Report!D38,"")</f>
        <v>15.09</v>
      </c>
      <c r="K5" t="str">
        <f>IF(Report!E38,Report!E38,"")</f>
        <v/>
      </c>
      <c r="L5">
        <f>IF(Report!F38,Report!F38,"")</f>
        <v>10.06</v>
      </c>
      <c r="M5">
        <f>IF(Report!G38,Report!G38,"")</f>
        <v>1.0485055834166308</v>
      </c>
      <c r="N5" s="128">
        <f t="shared" si="0"/>
        <v>44328.419444444444</v>
      </c>
      <c r="O5" t="str">
        <f>TRIM("Outfall: "&amp;Report!$C$52&amp;" "&amp;Report!$C$53&amp;" "&amp;Report!$C$54&amp;" "&amp;Report!$C$55)</f>
        <v>Outfall: Overcast, calm, slight southerly</v>
      </c>
      <c r="P5" t="str">
        <f>Report!$H$60</f>
        <v>Eureka Manta 2</v>
      </c>
    </row>
    <row r="6" spans="1:16" x14ac:dyDescent="0.2">
      <c r="A6" t="s">
        <v>70</v>
      </c>
      <c r="B6">
        <v>901</v>
      </c>
      <c r="C6">
        <v>1</v>
      </c>
      <c r="D6" t="s">
        <v>74</v>
      </c>
      <c r="E6" s="126">
        <f>Report!$B$2</f>
        <v>44328</v>
      </c>
      <c r="F6" s="127">
        <f>Report!$C$51</f>
        <v>0.41944444444444445</v>
      </c>
      <c r="G6" s="127" t="str">
        <f>Report!$D$51</f>
        <v>PDT</v>
      </c>
      <c r="H6">
        <f>Report!B39</f>
        <v>3</v>
      </c>
      <c r="I6">
        <f>IF(Report!C39,Report!C39,"")</f>
        <v>9.0500000000000007</v>
      </c>
      <c r="J6">
        <f>IF(Report!D39,Report!D39,"")</f>
        <v>14.16</v>
      </c>
      <c r="K6" t="str">
        <f>IF(Report!E39,Report!E39,"")</f>
        <v/>
      </c>
      <c r="L6">
        <f>IF(Report!F39,Report!F39,"")</f>
        <v>9.9700000000000006</v>
      </c>
      <c r="M6">
        <f>IF(Report!G39,Report!G39,"")</f>
        <v>1.0535515805927709</v>
      </c>
      <c r="N6" s="128">
        <f t="shared" si="0"/>
        <v>44328.419444444444</v>
      </c>
      <c r="O6" t="str">
        <f>TRIM("Outfall: "&amp;Report!$C$52&amp;" "&amp;Report!$C$53&amp;" "&amp;Report!$C$54&amp;" "&amp;Report!$C$55)</f>
        <v>Outfall: Overcast, calm, slight southerly</v>
      </c>
      <c r="P6" t="str">
        <f>Report!$H$60</f>
        <v>Eureka Manta 2</v>
      </c>
    </row>
    <row r="7" spans="1:16" x14ac:dyDescent="0.2">
      <c r="A7" t="s">
        <v>70</v>
      </c>
      <c r="B7">
        <v>901</v>
      </c>
      <c r="C7">
        <v>1</v>
      </c>
      <c r="D7" t="s">
        <v>74</v>
      </c>
      <c r="E7" s="126">
        <f>Report!$B$2</f>
        <v>44328</v>
      </c>
      <c r="F7" s="127">
        <f>Report!$C$51</f>
        <v>0.41944444444444445</v>
      </c>
      <c r="G7" s="127" t="str">
        <f>Report!$D$51</f>
        <v>PDT</v>
      </c>
      <c r="H7">
        <f>Report!B40</f>
        <v>4</v>
      </c>
      <c r="I7">
        <f>IF(Report!C40,Report!C40,"")</f>
        <v>29.76</v>
      </c>
      <c r="J7">
        <f>IF(Report!D40,Report!D40,"")</f>
        <v>10.61</v>
      </c>
      <c r="K7" t="str">
        <f>IF(Report!E40,Report!E40,"")</f>
        <v/>
      </c>
      <c r="L7">
        <f>IF(Report!F40,Report!F40,"")</f>
        <v>8.01</v>
      </c>
      <c r="M7">
        <f>IF(Report!G40,Report!G40,"")</f>
        <v>0.89191868449219469</v>
      </c>
      <c r="N7" s="128">
        <f t="shared" si="0"/>
        <v>44328.419444444444</v>
      </c>
      <c r="O7" t="str">
        <f>TRIM("Outfall: "&amp;Report!$C$52&amp;" "&amp;Report!$C$53&amp;" "&amp;Report!$C$54&amp;" "&amp;Report!$C$55)</f>
        <v>Outfall: Overcast, calm, slight southerly</v>
      </c>
      <c r="P7" t="str">
        <f>Report!$H$60</f>
        <v>Eureka Manta 2</v>
      </c>
    </row>
    <row r="8" spans="1:16" x14ac:dyDescent="0.2">
      <c r="A8" t="s">
        <v>70</v>
      </c>
      <c r="B8">
        <v>901</v>
      </c>
      <c r="C8">
        <v>1</v>
      </c>
      <c r="D8" t="s">
        <v>74</v>
      </c>
      <c r="E8" s="126">
        <f>Report!$B$2</f>
        <v>44328</v>
      </c>
      <c r="F8" s="127">
        <f>Report!$C$51</f>
        <v>0.41944444444444445</v>
      </c>
      <c r="G8" s="127" t="str">
        <f>Report!$D$51</f>
        <v>PDT</v>
      </c>
      <c r="H8">
        <f>Report!B41</f>
        <v>5</v>
      </c>
      <c r="I8">
        <f>IF(Report!C41,Report!C41,"")</f>
        <v>30.96</v>
      </c>
      <c r="J8">
        <f>IF(Report!D41,Report!D41,"")</f>
        <v>10.32</v>
      </c>
      <c r="K8" t="str">
        <f>IF(Report!E41,Report!E41,"")</f>
        <v/>
      </c>
      <c r="L8">
        <f>IF(Report!F41,Report!F41,"")</f>
        <v>7.57</v>
      </c>
      <c r="M8">
        <f>IF(Report!G41,Report!G41,"")</f>
        <v>0.84415914249941471</v>
      </c>
      <c r="N8" s="128">
        <f t="shared" si="0"/>
        <v>44328.419444444444</v>
      </c>
      <c r="O8" t="str">
        <f>TRIM("Outfall: "&amp;Report!$C$52&amp;" "&amp;Report!$C$53&amp;" "&amp;Report!$C$54&amp;" "&amp;Report!$C$55)</f>
        <v>Outfall: Overcast, calm, slight southerly</v>
      </c>
      <c r="P8" t="str">
        <f>Report!$H$60</f>
        <v>Eureka Manta 2</v>
      </c>
    </row>
    <row r="9" spans="1:16" x14ac:dyDescent="0.2">
      <c r="A9" t="s">
        <v>70</v>
      </c>
      <c r="B9">
        <v>901</v>
      </c>
      <c r="C9">
        <v>1</v>
      </c>
      <c r="D9" t="s">
        <v>74</v>
      </c>
      <c r="E9" s="126">
        <f>Report!$B$2</f>
        <v>44328</v>
      </c>
      <c r="F9" s="127">
        <f>Report!$C$51</f>
        <v>0.41944444444444445</v>
      </c>
      <c r="G9" s="127" t="str">
        <f>Report!$D$51</f>
        <v>PDT</v>
      </c>
      <c r="H9">
        <f>Report!B42</f>
        <v>6</v>
      </c>
      <c r="I9">
        <f>IF(Report!C42,Report!C42,"")</f>
        <v>31.29</v>
      </c>
      <c r="J9">
        <f>IF(Report!D42,Report!D42,"")</f>
        <v>10.14</v>
      </c>
      <c r="K9" t="str">
        <f>IF(Report!E42,Report!E42,"")</f>
        <v/>
      </c>
      <c r="L9">
        <f>IF(Report!F42,Report!F42,"")</f>
        <v>7.08</v>
      </c>
      <c r="M9">
        <f>IF(Report!G42,Report!G42,"")</f>
        <v>0.78802799928076184</v>
      </c>
      <c r="N9" s="128">
        <f t="shared" si="0"/>
        <v>44328.419444444444</v>
      </c>
      <c r="O9" t="str">
        <f>TRIM("Outfall: "&amp;Report!$C$52&amp;" "&amp;Report!$C$53&amp;" "&amp;Report!$C$54&amp;" "&amp;Report!$C$55)</f>
        <v>Outfall: Overcast, calm, slight southerly</v>
      </c>
      <c r="P9" t="str">
        <f>Report!$H$60</f>
        <v>Eureka Manta 2</v>
      </c>
    </row>
    <row r="10" spans="1:16" x14ac:dyDescent="0.2">
      <c r="A10" t="s">
        <v>70</v>
      </c>
      <c r="B10">
        <v>901</v>
      </c>
      <c r="C10">
        <v>1</v>
      </c>
      <c r="D10" t="s">
        <v>74</v>
      </c>
      <c r="E10" s="126">
        <f>Report!$B$2</f>
        <v>44328</v>
      </c>
      <c r="F10" s="127">
        <f>Report!$C$51</f>
        <v>0.41944444444444445</v>
      </c>
      <c r="G10" s="127" t="str">
        <f>Report!$D$51</f>
        <v>PDT</v>
      </c>
      <c r="H10">
        <f>Report!B43</f>
        <v>7</v>
      </c>
      <c r="I10">
        <f>IF(Report!C43,Report!C43,"")</f>
        <v>31.57</v>
      </c>
      <c r="J10">
        <f>IF(Report!D43,Report!D43,"")</f>
        <v>9.93</v>
      </c>
      <c r="K10" t="str">
        <f>IF(Report!E43,Report!E43,"")</f>
        <v/>
      </c>
      <c r="L10">
        <f>IF(Report!F43,Report!F43,"")</f>
        <v>6.19</v>
      </c>
      <c r="M10">
        <f>IF(Report!G43,Report!G43,"")</f>
        <v>0.68695263319956212</v>
      </c>
      <c r="N10" s="128">
        <f t="shared" si="0"/>
        <v>44328.419444444444</v>
      </c>
      <c r="O10" t="str">
        <f>TRIM("Outfall: "&amp;Report!$C$52&amp;" "&amp;Report!$C$53&amp;" "&amp;Report!$C$54&amp;" "&amp;Report!$C$55)</f>
        <v>Outfall: Overcast, calm, slight southerly</v>
      </c>
      <c r="P10" t="str">
        <f>Report!$H$60</f>
        <v>Eureka Manta 2</v>
      </c>
    </row>
    <row r="11" spans="1:16" x14ac:dyDescent="0.2">
      <c r="A11" t="s">
        <v>70</v>
      </c>
      <c r="B11">
        <v>901</v>
      </c>
      <c r="C11">
        <v>1</v>
      </c>
      <c r="D11" t="s">
        <v>74</v>
      </c>
      <c r="E11" s="126">
        <f>Report!$B$2</f>
        <v>44328</v>
      </c>
      <c r="F11" s="127">
        <f>Report!$C$51</f>
        <v>0.41944444444444445</v>
      </c>
      <c r="G11" s="127" t="str">
        <f>Report!$D$51</f>
        <v>PDT</v>
      </c>
      <c r="H11">
        <f>Report!B44</f>
        <v>8</v>
      </c>
      <c r="I11">
        <f>IF(Report!C44,Report!C44,"")</f>
        <v>31.63</v>
      </c>
      <c r="J11">
        <f>IF(Report!D44,Report!D44,"")</f>
        <v>9.94</v>
      </c>
      <c r="K11" t="str">
        <f>IF(Report!E44,Report!E44,"")</f>
        <v/>
      </c>
      <c r="L11">
        <f>IF(Report!F44,Report!F44,"")</f>
        <v>5.3</v>
      </c>
      <c r="M11">
        <f>IF(Report!G44,Report!G44,"")</f>
        <v>0.58855694493973998</v>
      </c>
      <c r="N11" s="128">
        <f t="shared" si="0"/>
        <v>44328.419444444444</v>
      </c>
      <c r="O11" t="str">
        <f>TRIM("Outfall: "&amp;Report!$C$52&amp;" "&amp;Report!$C$53&amp;" "&amp;Report!$C$54&amp;" "&amp;Report!$C$55)</f>
        <v>Outfall: Overcast, calm, slight southerly</v>
      </c>
      <c r="P11" t="str">
        <f>Report!$H$60</f>
        <v>Eureka Manta 2</v>
      </c>
    </row>
    <row r="12" spans="1:16" x14ac:dyDescent="0.2">
      <c r="A12" t="s">
        <v>70</v>
      </c>
      <c r="B12">
        <v>901</v>
      </c>
      <c r="C12">
        <v>1</v>
      </c>
      <c r="D12" t="s">
        <v>74</v>
      </c>
      <c r="E12" s="126">
        <f>Report!$B$2</f>
        <v>44328</v>
      </c>
      <c r="F12" s="127">
        <f>Report!$C$51</f>
        <v>0.41944444444444445</v>
      </c>
      <c r="G12" s="127" t="str">
        <f>Report!$D$51</f>
        <v>PDT</v>
      </c>
      <c r="H12">
        <f>Report!B45</f>
        <v>9</v>
      </c>
      <c r="I12">
        <f>IF(Report!C45,Report!C45,"")</f>
        <v>31.79</v>
      </c>
      <c r="J12">
        <f>IF(Report!D45,Report!D45,"")</f>
        <v>9.6999999999999993</v>
      </c>
      <c r="K12" t="str">
        <f>IF(Report!E45,Report!E45,"")</f>
        <v/>
      </c>
      <c r="L12">
        <f>IF(Report!F45,Report!F45,"")</f>
        <v>4.6399999999999997</v>
      </c>
      <c r="M12">
        <f>IF(Report!G45,Report!G45,"")</f>
        <v>0.51297419236788122</v>
      </c>
      <c r="N12" s="128">
        <f t="shared" si="0"/>
        <v>44328.419444444444</v>
      </c>
      <c r="O12" t="str">
        <f>TRIM("Outfall: "&amp;Report!$C$52&amp;" "&amp;Report!$C$53&amp;" "&amp;Report!$C$54&amp;" "&amp;Report!$C$55)</f>
        <v>Outfall: Overcast, calm, slight southerly</v>
      </c>
      <c r="P12" t="str">
        <f>Report!$H$60</f>
        <v>Eureka Manta 2</v>
      </c>
    </row>
    <row r="13" spans="1:16" x14ac:dyDescent="0.2">
      <c r="A13" t="s">
        <v>70</v>
      </c>
      <c r="B13">
        <v>901</v>
      </c>
      <c r="C13">
        <v>1</v>
      </c>
      <c r="D13" t="s">
        <v>74</v>
      </c>
      <c r="E13" s="126">
        <f>Report!$B$2</f>
        <v>44328</v>
      </c>
      <c r="F13" s="127">
        <f>Report!$C$51</f>
        <v>0.41944444444444445</v>
      </c>
      <c r="G13" s="127" t="str">
        <f>Report!$D$51</f>
        <v>PDT</v>
      </c>
      <c r="H13">
        <f>Report!B46</f>
        <v>10</v>
      </c>
      <c r="I13">
        <f>IF(Report!C46,Report!C46,"")</f>
        <v>31.78</v>
      </c>
      <c r="J13">
        <f>IF(Report!D46,Report!D46,"")</f>
        <v>9.5500000000000007</v>
      </c>
      <c r="K13" t="str">
        <f>IF(Report!E46,Report!E46,"")</f>
        <v/>
      </c>
      <c r="L13">
        <f>IF(Report!F46,Report!F46,"")</f>
        <v>4.04</v>
      </c>
      <c r="M13">
        <f>IF(Report!G46,Report!G46,"")</f>
        <v>0.44506030200904334</v>
      </c>
      <c r="N13" s="128">
        <f t="shared" si="0"/>
        <v>44328.419444444444</v>
      </c>
      <c r="O13" t="str">
        <f>TRIM("Outfall: "&amp;Report!$C$52&amp;" "&amp;Report!$C$53&amp;" "&amp;Report!$C$54&amp;" "&amp;Report!$C$55)</f>
        <v>Outfall: Overcast, calm, slight southerly</v>
      </c>
      <c r="P13" t="str">
        <f>Report!$H$60</f>
        <v>Eureka Manta 2</v>
      </c>
    </row>
    <row r="14" spans="1:16" x14ac:dyDescent="0.2">
      <c r="A14" t="s">
        <v>70</v>
      </c>
      <c r="B14">
        <v>901</v>
      </c>
      <c r="C14">
        <v>1</v>
      </c>
      <c r="D14" t="s">
        <v>74</v>
      </c>
      <c r="E14" s="126">
        <f>Report!$B$2</f>
        <v>44328</v>
      </c>
      <c r="F14" s="127">
        <f>Report!$C$51</f>
        <v>0.41944444444444445</v>
      </c>
      <c r="G14" s="127" t="str">
        <f>Report!$D$51</f>
        <v>PDT</v>
      </c>
      <c r="H14">
        <f>Report!B47</f>
        <v>12</v>
      </c>
      <c r="I14" t="str">
        <f>IF(Report!C47,Report!C47,"")</f>
        <v/>
      </c>
      <c r="J14" t="str">
        <f>IF(Report!D47,Report!D47,"")</f>
        <v/>
      </c>
      <c r="K14" t="str">
        <f>IF(Report!E47,Report!E47,"")</f>
        <v/>
      </c>
      <c r="L14" t="str">
        <f>IF(Report!F47,Report!F47,"")</f>
        <v/>
      </c>
      <c r="M14" t="e">
        <f>IF(Report!G47,Report!G47,"")</f>
        <v>#VALUE!</v>
      </c>
      <c r="N14" s="128">
        <f t="shared" si="0"/>
        <v>44328.419444444444</v>
      </c>
      <c r="O14" t="str">
        <f>TRIM("Outfall: "&amp;Report!$C$52&amp;" "&amp;Report!$C$53&amp;" "&amp;Report!$C$54&amp;" "&amp;Report!$C$55)</f>
        <v>Outfall: Overcast, calm, slight southerly</v>
      </c>
      <c r="P14" t="str">
        <f>Report!$H$60</f>
        <v>Eureka Manta 2</v>
      </c>
    </row>
    <row r="15" spans="1:16" x14ac:dyDescent="0.2">
      <c r="A15" t="s">
        <v>70</v>
      </c>
      <c r="B15">
        <v>901</v>
      </c>
      <c r="C15">
        <v>1</v>
      </c>
      <c r="D15" t="s">
        <v>74</v>
      </c>
      <c r="E15" s="126">
        <f>Report!$B$2</f>
        <v>44328</v>
      </c>
      <c r="F15" s="127">
        <f>Report!$C$51</f>
        <v>0.41944444444444445</v>
      </c>
      <c r="G15" s="127" t="str">
        <f>Report!$D$51</f>
        <v>PDT</v>
      </c>
      <c r="H15">
        <f>Report!B48</f>
        <v>15</v>
      </c>
      <c r="I15" t="str">
        <f>IF(Report!C48,Report!C48,"")</f>
        <v/>
      </c>
      <c r="J15" t="str">
        <f>IF(Report!D48,Report!D48,"")</f>
        <v/>
      </c>
      <c r="K15" t="str">
        <f>IF(Report!E48,Report!E48,"")</f>
        <v/>
      </c>
      <c r="L15" t="str">
        <f>IF(Report!F48,Report!F48,"")</f>
        <v/>
      </c>
      <c r="M15" t="e">
        <f>IF(Report!G48,Report!G48,"")</f>
        <v>#VALUE!</v>
      </c>
      <c r="N15" s="128">
        <f t="shared" si="0"/>
        <v>44328.419444444444</v>
      </c>
      <c r="O15" t="str">
        <f>TRIM("Outfall: "&amp;Report!$C$52&amp;" "&amp;Report!$C$53&amp;" "&amp;Report!$C$54&amp;" "&amp;Report!$C$55)</f>
        <v>Outfall: Overcast, calm, slight southerly</v>
      </c>
      <c r="P15" t="str">
        <f>Report!$H$60</f>
        <v>Eureka Manta 2</v>
      </c>
    </row>
    <row r="16" spans="1:16" x14ac:dyDescent="0.2">
      <c r="A16" t="s">
        <v>70</v>
      </c>
      <c r="B16">
        <v>901</v>
      </c>
      <c r="C16">
        <v>2</v>
      </c>
      <c r="D16" t="s">
        <v>78</v>
      </c>
      <c r="E16" s="126">
        <f>Report!$B$2</f>
        <v>44328</v>
      </c>
      <c r="F16" s="127">
        <f>Report!$J$51</f>
        <v>0.41250000000000003</v>
      </c>
      <c r="G16" s="127" t="str">
        <f>Report!$K$51</f>
        <v>PDT</v>
      </c>
      <c r="H16">
        <f>Report!I35</f>
        <v>0</v>
      </c>
      <c r="I16">
        <f>IF(Report!J35,Report!J35,"")</f>
        <v>1.32</v>
      </c>
      <c r="J16">
        <f>IF(Report!K35,Report!K35,"")</f>
        <v>14.85</v>
      </c>
      <c r="K16" t="str">
        <f>IF(Report!L35,Report!L35,"")</f>
        <v/>
      </c>
      <c r="L16">
        <f>IF(Report!M35,Report!M35,"")</f>
        <v>10.029999999999999</v>
      </c>
      <c r="M16">
        <f>IF(Report!N35,Report!N35,"")</f>
        <v>1.0285226785888499</v>
      </c>
      <c r="N16" s="128">
        <f t="shared" si="0"/>
        <v>44328.412499999999</v>
      </c>
      <c r="O16" t="str">
        <f>TRIM("Hohm: "&amp;Report!$J$52&amp;" "&amp;Report!$J$53&amp;" "&amp;Report!$J$54&amp;" "&amp;Report!$J$55)</f>
        <v>Hohm: Overcast, calm, slight southerly</v>
      </c>
      <c r="P16" t="str">
        <f>Report!$H$60</f>
        <v>Eureka Manta 2</v>
      </c>
    </row>
    <row r="17" spans="1:16" x14ac:dyDescent="0.2">
      <c r="A17" t="s">
        <v>70</v>
      </c>
      <c r="B17">
        <v>901</v>
      </c>
      <c r="C17">
        <v>2</v>
      </c>
      <c r="D17" t="s">
        <v>78</v>
      </c>
      <c r="E17" s="126">
        <f>Report!$B$2</f>
        <v>44328</v>
      </c>
      <c r="F17" s="127">
        <f>Report!$J$51</f>
        <v>0.41250000000000003</v>
      </c>
      <c r="G17" s="127" t="str">
        <f>Report!$K$51</f>
        <v>PDT</v>
      </c>
      <c r="H17">
        <f>Report!I36</f>
        <v>1</v>
      </c>
      <c r="I17">
        <f>IF(Report!J36,Report!J36,"")</f>
        <v>2.0299999999999998</v>
      </c>
      <c r="J17">
        <f>IF(Report!K36,Report!K36,"")</f>
        <v>14.98</v>
      </c>
      <c r="K17" t="str">
        <f>IF(Report!L36,Report!L36,"")</f>
        <v/>
      </c>
      <c r="L17">
        <f>IF(Report!M36,Report!M36,"")</f>
        <v>9.9499999999999993</v>
      </c>
      <c r="M17">
        <f>IF(Report!N36,Report!N36,"")</f>
        <v>1.0271612930014768</v>
      </c>
      <c r="N17" s="128">
        <f t="shared" si="0"/>
        <v>44328.412499999999</v>
      </c>
      <c r="O17" t="str">
        <f>TRIM("Hohm: "&amp;Report!$J$52&amp;" "&amp;Report!$J$53&amp;" "&amp;Report!$J$54&amp;" "&amp;Report!$J$55)</f>
        <v>Hohm: Overcast, calm, slight southerly</v>
      </c>
      <c r="P17" t="str">
        <f>Report!$H$60</f>
        <v>Eureka Manta 2</v>
      </c>
    </row>
    <row r="18" spans="1:16" x14ac:dyDescent="0.2">
      <c r="A18" t="s">
        <v>70</v>
      </c>
      <c r="B18">
        <v>901</v>
      </c>
      <c r="C18">
        <v>2</v>
      </c>
      <c r="D18" t="s">
        <v>78</v>
      </c>
      <c r="E18" s="126">
        <f>Report!$B$2</f>
        <v>44328</v>
      </c>
      <c r="F18" s="127">
        <f>Report!$J$51</f>
        <v>0.41250000000000003</v>
      </c>
      <c r="G18" s="127" t="str">
        <f>Report!$K$51</f>
        <v>PDT</v>
      </c>
      <c r="H18">
        <f>Report!I37</f>
        <v>2</v>
      </c>
      <c r="I18">
        <f>IF(Report!J37,Report!J37,"")</f>
        <v>6.12</v>
      </c>
      <c r="J18">
        <f>IF(Report!K37,Report!K37,"")</f>
        <v>14.95</v>
      </c>
      <c r="K18" t="str">
        <f>IF(Report!L37,Report!L37,"")</f>
        <v/>
      </c>
      <c r="L18">
        <f>IF(Report!M37,Report!M37,"")</f>
        <v>9.9</v>
      </c>
      <c r="M18">
        <f>IF(Report!N37,Report!N37,"")</f>
        <v>1.0454965539188548</v>
      </c>
      <c r="N18" s="128">
        <f t="shared" si="0"/>
        <v>44328.412499999999</v>
      </c>
      <c r="O18" t="str">
        <f>TRIM("Hohm: "&amp;Report!$J$52&amp;" "&amp;Report!$J$53&amp;" "&amp;Report!$J$54&amp;" "&amp;Report!$J$55)</f>
        <v>Hohm: Overcast, calm, slight southerly</v>
      </c>
      <c r="P18" t="str">
        <f>Report!$H$60</f>
        <v>Eureka Manta 2</v>
      </c>
    </row>
    <row r="19" spans="1:16" x14ac:dyDescent="0.2">
      <c r="A19" t="s">
        <v>70</v>
      </c>
      <c r="B19">
        <v>901</v>
      </c>
      <c r="C19">
        <v>2</v>
      </c>
      <c r="D19" t="s">
        <v>78</v>
      </c>
      <c r="E19" s="126">
        <f>Report!$B$2</f>
        <v>44328</v>
      </c>
      <c r="F19" s="127">
        <f>Report!$J$51</f>
        <v>0.41250000000000003</v>
      </c>
      <c r="G19" s="127" t="str">
        <f>Report!$K$51</f>
        <v>PDT</v>
      </c>
      <c r="H19">
        <f>Report!I38</f>
        <v>3</v>
      </c>
      <c r="I19">
        <f>IF(Report!J38,Report!J38,"")</f>
        <v>8.6999999999999993</v>
      </c>
      <c r="J19">
        <f>IF(Report!K38,Report!K38,"")</f>
        <v>14.26</v>
      </c>
      <c r="K19" t="str">
        <f>IF(Report!L38,Report!L38,"")</f>
        <v/>
      </c>
      <c r="L19">
        <f>IF(Report!M38,Report!M38,"")</f>
        <v>9.9</v>
      </c>
      <c r="M19">
        <f>IF(Report!N38,Report!N38,"")</f>
        <v>1.0461980993262454</v>
      </c>
      <c r="N19" s="128">
        <f t="shared" si="0"/>
        <v>44328.412499999999</v>
      </c>
      <c r="O19" t="str">
        <f>TRIM("Hohm: "&amp;Report!$J$52&amp;" "&amp;Report!$J$53&amp;" "&amp;Report!$J$54&amp;" "&amp;Report!$J$55)</f>
        <v>Hohm: Overcast, calm, slight southerly</v>
      </c>
      <c r="P19" t="str">
        <f>Report!$H$60</f>
        <v>Eureka Manta 2</v>
      </c>
    </row>
    <row r="20" spans="1:16" x14ac:dyDescent="0.2">
      <c r="A20" t="s">
        <v>70</v>
      </c>
      <c r="B20">
        <v>901</v>
      </c>
      <c r="C20">
        <v>2</v>
      </c>
      <c r="D20" t="s">
        <v>78</v>
      </c>
      <c r="E20" s="126">
        <f>Report!$B$2</f>
        <v>44328</v>
      </c>
      <c r="F20" s="127">
        <f>Report!$J$51</f>
        <v>0.41250000000000003</v>
      </c>
      <c r="G20" s="127" t="str">
        <f>Report!$K$51</f>
        <v>PDT</v>
      </c>
      <c r="H20">
        <f>Report!I39</f>
        <v>4</v>
      </c>
      <c r="I20">
        <f>IF(Report!J39,Report!J39,"")</f>
        <v>27.28</v>
      </c>
      <c r="J20">
        <f>IF(Report!K39,Report!K39,"")</f>
        <v>11.15</v>
      </c>
      <c r="K20" t="str">
        <f>IF(Report!L39,Report!L39,"")</f>
        <v/>
      </c>
      <c r="L20">
        <f>IF(Report!M39,Report!M39,"")</f>
        <v>8.39</v>
      </c>
      <c r="M20">
        <f>IF(Report!N39,Report!N39,"")</f>
        <v>0.9302360519284445</v>
      </c>
      <c r="N20" s="128">
        <f t="shared" si="0"/>
        <v>44328.412499999999</v>
      </c>
      <c r="O20" t="str">
        <f>TRIM("Hohm: "&amp;Report!$J$52&amp;" "&amp;Report!$J$53&amp;" "&amp;Report!$J$54&amp;" "&amp;Report!$J$55)</f>
        <v>Hohm: Overcast, calm, slight southerly</v>
      </c>
      <c r="P20" t="str">
        <f>Report!$H$60</f>
        <v>Eureka Manta 2</v>
      </c>
    </row>
    <row r="21" spans="1:16" x14ac:dyDescent="0.2">
      <c r="A21" t="s">
        <v>70</v>
      </c>
      <c r="B21">
        <v>901</v>
      </c>
      <c r="C21">
        <v>2</v>
      </c>
      <c r="D21" t="s">
        <v>78</v>
      </c>
      <c r="E21" s="126">
        <f>Report!$B$2</f>
        <v>44328</v>
      </c>
      <c r="F21" s="127">
        <f>Report!$J$51</f>
        <v>0.41250000000000003</v>
      </c>
      <c r="G21" s="127" t="str">
        <f>Report!$K$51</f>
        <v>PDT</v>
      </c>
      <c r="H21">
        <f>Report!I40</f>
        <v>5</v>
      </c>
      <c r="I21">
        <f>IF(Report!J40,Report!J40,"")</f>
        <v>30.69</v>
      </c>
      <c r="J21">
        <f>IF(Report!K40,Report!K40,"")</f>
        <v>10.42</v>
      </c>
      <c r="K21" t="str">
        <f>IF(Report!L40,Report!L40,"")</f>
        <v/>
      </c>
      <c r="L21">
        <f>IF(Report!M40,Report!M40,"")</f>
        <v>7.71</v>
      </c>
      <c r="M21">
        <f>IF(Report!N40,Report!N40,"")</f>
        <v>0.86016691581686766</v>
      </c>
      <c r="N21" s="128">
        <f t="shared" si="0"/>
        <v>44328.412499999999</v>
      </c>
      <c r="O21" t="str">
        <f>TRIM("Hohm: "&amp;Report!$J$52&amp;" "&amp;Report!$J$53&amp;" "&amp;Report!$J$54&amp;" "&amp;Report!$J$55)</f>
        <v>Hohm: Overcast, calm, slight southerly</v>
      </c>
      <c r="P21" t="str">
        <f>Report!$H$60</f>
        <v>Eureka Manta 2</v>
      </c>
    </row>
    <row r="22" spans="1:16" x14ac:dyDescent="0.2">
      <c r="A22" t="s">
        <v>70</v>
      </c>
      <c r="B22">
        <v>901</v>
      </c>
      <c r="C22">
        <v>2</v>
      </c>
      <c r="D22" t="s">
        <v>78</v>
      </c>
      <c r="E22" s="126">
        <f>Report!$B$2</f>
        <v>44328</v>
      </c>
      <c r="F22" s="127">
        <f>Report!$J$51</f>
        <v>0.41250000000000003</v>
      </c>
      <c r="G22" s="127" t="str">
        <f>Report!$K$51</f>
        <v>PDT</v>
      </c>
      <c r="H22">
        <f>Report!I41</f>
        <v>6</v>
      </c>
      <c r="I22">
        <f>IF(Report!J41,Report!J41,"")</f>
        <v>31.3</v>
      </c>
      <c r="J22">
        <f>IF(Report!K41,Report!K41,"")</f>
        <v>10.11</v>
      </c>
      <c r="K22" t="str">
        <f>IF(Report!L41,Report!L41,"")</f>
        <v/>
      </c>
      <c r="L22">
        <f>IF(Report!M41,Report!M41,"")</f>
        <v>6.99</v>
      </c>
      <c r="M22">
        <f>IF(Report!N41,Report!N41,"")</f>
        <v>0.77752840800397904</v>
      </c>
      <c r="N22" s="128">
        <f t="shared" si="0"/>
        <v>44328.412499999999</v>
      </c>
      <c r="O22" t="str">
        <f>TRIM("Hohm: "&amp;Report!$J$52&amp;" "&amp;Report!$J$53&amp;" "&amp;Report!$J$54&amp;" "&amp;Report!$J$55)</f>
        <v>Hohm: Overcast, calm, slight southerly</v>
      </c>
      <c r="P22" t="str">
        <f>Report!$H$60</f>
        <v>Eureka Manta 2</v>
      </c>
    </row>
    <row r="23" spans="1:16" x14ac:dyDescent="0.2">
      <c r="A23" t="s">
        <v>70</v>
      </c>
      <c r="B23">
        <v>901</v>
      </c>
      <c r="C23">
        <v>2</v>
      </c>
      <c r="D23" t="s">
        <v>78</v>
      </c>
      <c r="E23" s="126">
        <f>Report!$B$2</f>
        <v>44328</v>
      </c>
      <c r="F23" s="127">
        <f>Report!$J$51</f>
        <v>0.41250000000000003</v>
      </c>
      <c r="G23" s="127" t="str">
        <f>Report!$K$51</f>
        <v>PDT</v>
      </c>
      <c r="H23">
        <f>Report!I42</f>
        <v>7</v>
      </c>
      <c r="I23">
        <f>IF(Report!J42,Report!J42,"")</f>
        <v>31.59</v>
      </c>
      <c r="J23">
        <f>IF(Report!K42,Report!K42,"")</f>
        <v>9.91</v>
      </c>
      <c r="K23" t="str">
        <f>IF(Report!L42,Report!L42,"")</f>
        <v/>
      </c>
      <c r="L23">
        <f>IF(Report!M42,Report!M42,"")</f>
        <v>6.14</v>
      </c>
      <c r="M23">
        <f>IF(Report!N42,Report!N42,"")</f>
        <v>0.68118220281047259</v>
      </c>
      <c r="N23" s="128">
        <f t="shared" si="0"/>
        <v>44328.412499999999</v>
      </c>
      <c r="O23" t="str">
        <f>TRIM("Hohm: "&amp;Report!$J$52&amp;" "&amp;Report!$J$53&amp;" "&amp;Report!$J$54&amp;" "&amp;Report!$J$55)</f>
        <v>Hohm: Overcast, calm, slight southerly</v>
      </c>
      <c r="P23" t="str">
        <f>Report!$H$60</f>
        <v>Eureka Manta 2</v>
      </c>
    </row>
    <row r="24" spans="1:16" x14ac:dyDescent="0.2">
      <c r="A24" t="s">
        <v>70</v>
      </c>
      <c r="B24">
        <v>901</v>
      </c>
      <c r="C24">
        <v>2</v>
      </c>
      <c r="D24" t="s">
        <v>78</v>
      </c>
      <c r="E24" s="126">
        <f>Report!$B$2</f>
        <v>44328</v>
      </c>
      <c r="F24" s="127">
        <f>Report!$J$51</f>
        <v>0.41250000000000003</v>
      </c>
      <c r="G24" s="127" t="str">
        <f>Report!$K$51</f>
        <v>PDT</v>
      </c>
      <c r="H24">
        <f>Report!I43</f>
        <v>8</v>
      </c>
      <c r="I24">
        <f>IF(Report!J43,Report!J43,"")</f>
        <v>31.6</v>
      </c>
      <c r="J24">
        <f>IF(Report!K43,Report!K43,"")</f>
        <v>9.83</v>
      </c>
      <c r="K24" t="str">
        <f>IF(Report!L43,Report!L43,"")</f>
        <v/>
      </c>
      <c r="L24">
        <f>IF(Report!M43,Report!M43,"")</f>
        <v>5.67</v>
      </c>
      <c r="M24">
        <f>IF(Report!N43,Report!N43,"")</f>
        <v>0.6279228645913203</v>
      </c>
      <c r="N24" s="128">
        <f t="shared" si="0"/>
        <v>44328.412499999999</v>
      </c>
      <c r="O24" t="str">
        <f>TRIM("Hohm: "&amp;Report!$J$52&amp;" "&amp;Report!$J$53&amp;" "&amp;Report!$J$54&amp;" "&amp;Report!$J$55)</f>
        <v>Hohm: Overcast, calm, slight southerly</v>
      </c>
      <c r="P24" t="str">
        <f>Report!$H$60</f>
        <v>Eureka Manta 2</v>
      </c>
    </row>
    <row r="25" spans="1:16" x14ac:dyDescent="0.2">
      <c r="A25" t="s">
        <v>70</v>
      </c>
      <c r="B25">
        <v>901</v>
      </c>
      <c r="C25">
        <v>2</v>
      </c>
      <c r="D25" t="s">
        <v>78</v>
      </c>
      <c r="E25" s="126">
        <f>Report!$B$2</f>
        <v>44328</v>
      </c>
      <c r="F25" s="127">
        <f>Report!$J$51</f>
        <v>0.41250000000000003</v>
      </c>
      <c r="G25" s="127" t="str">
        <f>Report!$K$51</f>
        <v>PDT</v>
      </c>
      <c r="H25">
        <f>Report!I44</f>
        <v>9</v>
      </c>
      <c r="I25">
        <f>IF(Report!J44,Report!J44,"")</f>
        <v>31.69</v>
      </c>
      <c r="J25">
        <f>IF(Report!K44,Report!K44,"")</f>
        <v>9.77</v>
      </c>
      <c r="K25" t="str">
        <f>IF(Report!L44,Report!L44,"")</f>
        <v/>
      </c>
      <c r="L25">
        <f>IF(Report!M44,Report!M44,"")</f>
        <v>5.08</v>
      </c>
      <c r="M25">
        <f>IF(Report!N44,Report!N44,"")</f>
        <v>0.56214709421348941</v>
      </c>
      <c r="N25" s="128">
        <f t="shared" si="0"/>
        <v>44328.412499999999</v>
      </c>
      <c r="O25" t="str">
        <f>TRIM("Hohm: "&amp;Report!$J$52&amp;" "&amp;Report!$J$53&amp;" "&amp;Report!$J$54&amp;" "&amp;Report!$J$55)</f>
        <v>Hohm: Overcast, calm, slight southerly</v>
      </c>
      <c r="P25" t="str">
        <f>Report!$H$60</f>
        <v>Eureka Manta 2</v>
      </c>
    </row>
    <row r="26" spans="1:16" x14ac:dyDescent="0.2">
      <c r="A26" t="s">
        <v>70</v>
      </c>
      <c r="B26">
        <v>901</v>
      </c>
      <c r="C26">
        <v>2</v>
      </c>
      <c r="D26" t="s">
        <v>78</v>
      </c>
      <c r="E26" s="126">
        <f>Report!$B$2</f>
        <v>44328</v>
      </c>
      <c r="F26" s="127">
        <f>Report!$J$51</f>
        <v>0.41250000000000003</v>
      </c>
      <c r="G26" s="127" t="str">
        <f>Report!$K$51</f>
        <v>PDT</v>
      </c>
      <c r="H26">
        <f>Report!I45</f>
        <v>10</v>
      </c>
      <c r="I26">
        <f>IF(Report!J45,Report!J45,"")</f>
        <v>31.81</v>
      </c>
      <c r="J26">
        <f>IF(Report!K45,Report!K45,"")</f>
        <v>9.64</v>
      </c>
      <c r="K26" t="str">
        <f>IF(Report!L45,Report!L45,"")</f>
        <v/>
      </c>
      <c r="L26">
        <f>IF(Report!M45,Report!M45,"")</f>
        <v>4.3</v>
      </c>
      <c r="M26">
        <f>IF(Report!N45,Report!N45,"")</f>
        <v>0.47478970626062977</v>
      </c>
      <c r="N26" s="128">
        <f t="shared" si="0"/>
        <v>44328.412499999999</v>
      </c>
      <c r="O26" t="str">
        <f>TRIM("Hohm: "&amp;Report!$J$52&amp;" "&amp;Report!$J$53&amp;" "&amp;Report!$J$54&amp;" "&amp;Report!$J$55)</f>
        <v>Hohm: Overcast, calm, slight southerly</v>
      </c>
      <c r="P26" t="str">
        <f>Report!$H$60</f>
        <v>Eureka Manta 2</v>
      </c>
    </row>
    <row r="27" spans="1:16" x14ac:dyDescent="0.2">
      <c r="A27" t="s">
        <v>70</v>
      </c>
      <c r="B27">
        <v>901</v>
      </c>
      <c r="C27">
        <v>2</v>
      </c>
      <c r="D27" t="s">
        <v>78</v>
      </c>
      <c r="E27" s="126">
        <f>Report!$B$2</f>
        <v>44328</v>
      </c>
      <c r="F27" s="127">
        <f>Report!$J$51</f>
        <v>0.41250000000000003</v>
      </c>
      <c r="G27" s="127" t="str">
        <f>Report!$K$51</f>
        <v>PDT</v>
      </c>
      <c r="H27">
        <f>Report!I46</f>
        <v>12</v>
      </c>
      <c r="I27">
        <f>IF(Report!J46,Report!J46,"")</f>
        <v>31.95</v>
      </c>
      <c r="J27">
        <f>IF(Report!K46,Report!K46,"")</f>
        <v>9.4600000000000009</v>
      </c>
      <c r="K27" t="str">
        <f>IF(Report!L46,Report!L46,"")</f>
        <v/>
      </c>
      <c r="L27">
        <f>IF(Report!M46,Report!M46,"")</f>
        <v>3.53</v>
      </c>
      <c r="M27">
        <f>IF(Report!N46,Report!N46,"")</f>
        <v>0.38851184567003771</v>
      </c>
      <c r="N27" s="128">
        <f t="shared" si="0"/>
        <v>44328.412499999999</v>
      </c>
      <c r="O27" t="str">
        <f>TRIM("Hohm: "&amp;Report!$J$52&amp;" "&amp;Report!$J$53&amp;" "&amp;Report!$J$54&amp;" "&amp;Report!$J$55)</f>
        <v>Hohm: Overcast, calm, slight southerly</v>
      </c>
      <c r="P27" t="str">
        <f>Report!$H$60</f>
        <v>Eureka Manta 2</v>
      </c>
    </row>
    <row r="28" spans="1:16" x14ac:dyDescent="0.2">
      <c r="A28" t="s">
        <v>70</v>
      </c>
      <c r="B28">
        <v>901</v>
      </c>
      <c r="C28">
        <v>2</v>
      </c>
      <c r="D28" t="s">
        <v>78</v>
      </c>
      <c r="E28" s="126">
        <f>Report!$B$2</f>
        <v>44328</v>
      </c>
      <c r="F28" s="127">
        <f>Report!$J$51</f>
        <v>0.41250000000000003</v>
      </c>
      <c r="G28" s="127" t="str">
        <f>Report!$K$51</f>
        <v>PDT</v>
      </c>
      <c r="H28">
        <f>Report!I47</f>
        <v>15</v>
      </c>
      <c r="I28">
        <f>IF(Report!J47,Report!J47,"")</f>
        <v>31.97</v>
      </c>
      <c r="J28">
        <f>IF(Report!K47,Report!K47,"")</f>
        <v>9.2899999999999991</v>
      </c>
      <c r="K28" t="str">
        <f>IF(Report!L47,Report!L47,"")</f>
        <v/>
      </c>
      <c r="L28">
        <f>IF(Report!M47,Report!M47,"")</f>
        <v>2.89</v>
      </c>
      <c r="M28">
        <f>IF(Report!N47,Report!N47,"")</f>
        <v>0.31685779037843392</v>
      </c>
      <c r="N28" s="128">
        <f t="shared" si="0"/>
        <v>44328.412499999999</v>
      </c>
      <c r="O28" t="str">
        <f>TRIM("Hohm: "&amp;Report!$J$52&amp;" "&amp;Report!$J$53&amp;" "&amp;Report!$J$54&amp;" "&amp;Report!$J$55)</f>
        <v>Hohm: Overcast, calm, slight southerly</v>
      </c>
      <c r="P28" t="str">
        <f>Report!$H$60</f>
        <v>Eureka Manta 2</v>
      </c>
    </row>
    <row r="29" spans="1:16" x14ac:dyDescent="0.2">
      <c r="A29" t="s">
        <v>70</v>
      </c>
      <c r="B29">
        <v>901</v>
      </c>
      <c r="C29">
        <v>2</v>
      </c>
      <c r="D29" t="s">
        <v>78</v>
      </c>
      <c r="E29" s="126">
        <f>Report!$B$2</f>
        <v>44328</v>
      </c>
      <c r="F29" s="127">
        <f>Report!$J$51</f>
        <v>0.41250000000000003</v>
      </c>
      <c r="G29" s="127" t="str">
        <f>Report!$K$51</f>
        <v>PDT</v>
      </c>
      <c r="H29">
        <f>Report!I48</f>
        <v>20</v>
      </c>
      <c r="I29" t="str">
        <f>IF(Report!J48,Report!J48,"")</f>
        <v/>
      </c>
      <c r="J29" t="str">
        <f>IF(Report!K48,Report!K48,"")</f>
        <v/>
      </c>
      <c r="K29" t="str">
        <f>IF(Report!L48,Report!L48,"")</f>
        <v/>
      </c>
      <c r="L29" t="str">
        <f>IF(Report!M48,Report!M48,"")</f>
        <v/>
      </c>
      <c r="M29" t="e">
        <f>IF(Report!N48,Report!N48,"")</f>
        <v>#VALUE!</v>
      </c>
      <c r="N29" s="128">
        <f t="shared" si="0"/>
        <v>44328.412499999999</v>
      </c>
      <c r="O29" t="str">
        <f>TRIM("Hohm: "&amp;Report!$J$52&amp;" "&amp;Report!$J$53&amp;" "&amp;Report!$J$54&amp;" "&amp;Report!$J$55)</f>
        <v>Hohm: Overcast, calm, slight southerly</v>
      </c>
      <c r="P29" t="str">
        <f>Report!$H$60</f>
        <v>Eureka Manta 2</v>
      </c>
    </row>
    <row r="30" spans="1:16" x14ac:dyDescent="0.2">
      <c r="A30" t="s">
        <v>70</v>
      </c>
      <c r="B30">
        <v>901</v>
      </c>
      <c r="C30">
        <v>2</v>
      </c>
      <c r="D30" t="s">
        <v>78</v>
      </c>
      <c r="E30" s="126">
        <f>Report!$B$2</f>
        <v>44328</v>
      </c>
      <c r="F30" s="127">
        <f>Report!$J$51</f>
        <v>0.41250000000000003</v>
      </c>
      <c r="G30" s="127" t="str">
        <f>Report!$K$51</f>
        <v>PDT</v>
      </c>
      <c r="H30">
        <f>Report!I49</f>
        <v>25</v>
      </c>
      <c r="I30" t="str">
        <f>IF(Report!J49,Report!J49,"")</f>
        <v/>
      </c>
      <c r="J30" t="str">
        <f>IF(Report!K49,Report!K49,"")</f>
        <v/>
      </c>
      <c r="K30" t="str">
        <f>IF(Report!L49,Report!L49,"")</f>
        <v/>
      </c>
      <c r="L30" t="str">
        <f>IF(Report!M49,Report!M49,"")</f>
        <v/>
      </c>
      <c r="M30" t="e">
        <f>IF(Report!N49,Report!N49,"")</f>
        <v>#VALUE!</v>
      </c>
      <c r="N30" s="128">
        <f t="shared" si="0"/>
        <v>44328.412499999999</v>
      </c>
      <c r="O30" t="str">
        <f>TRIM("Hohm: "&amp;Report!$J$52&amp;" "&amp;Report!$J$53&amp;" "&amp;Report!$J$54&amp;" "&amp;Report!$J$55)</f>
        <v>Hohm: Overcast, calm, slight southerly</v>
      </c>
      <c r="P30" t="str">
        <f>Report!$H$60</f>
        <v>Eureka Manta 2</v>
      </c>
    </row>
    <row r="31" spans="1:16" x14ac:dyDescent="0.2">
      <c r="A31" t="s">
        <v>70</v>
      </c>
      <c r="B31">
        <v>901</v>
      </c>
      <c r="C31">
        <v>4</v>
      </c>
      <c r="D31" t="s">
        <v>79</v>
      </c>
      <c r="E31" s="126">
        <f>Report!$B$2</f>
        <v>44328</v>
      </c>
      <c r="F31" s="127">
        <f>Report!$C$27</f>
        <v>0.38819444444444445</v>
      </c>
      <c r="G31" s="127" t="str">
        <f>Report!$D$27</f>
        <v>PDT</v>
      </c>
      <c r="H31">
        <f>Report!I6</f>
        <v>0</v>
      </c>
      <c r="I31">
        <f>IF(Report!J6,Report!J6,"")</f>
        <v>1.84</v>
      </c>
      <c r="J31">
        <f>IF(Report!K6,Report!K6,"")</f>
        <v>14.87</v>
      </c>
      <c r="K31" t="str">
        <f>IF(Report!L6,Report!L6,"")</f>
        <v/>
      </c>
      <c r="L31">
        <f>IF(Report!M6,Report!M6,"")</f>
        <v>10.039999999999999</v>
      </c>
      <c r="M31">
        <f>IF(Report!N6,Report!N6,"")</f>
        <v>1.0329929975921244</v>
      </c>
      <c r="N31" s="128">
        <f t="shared" si="0"/>
        <v>44328.388194444444</v>
      </c>
      <c r="O31" t="str">
        <f>TRIM("Polly: "&amp;Report!$J$25&amp;" "&amp;Report!$J$26&amp;" "&amp;Report!$J$27&amp;" "&amp;Report!$J$28)</f>
        <v>Polly: Overcast, calm, slight southerly No winklers</v>
      </c>
      <c r="P31" t="str">
        <f>Report!$H$60</f>
        <v>Eureka Manta 2</v>
      </c>
    </row>
    <row r="32" spans="1:16" x14ac:dyDescent="0.2">
      <c r="A32" t="s">
        <v>70</v>
      </c>
      <c r="B32">
        <v>901</v>
      </c>
      <c r="C32">
        <v>4</v>
      </c>
      <c r="D32" t="s">
        <v>79</v>
      </c>
      <c r="E32" s="126">
        <f>Report!$B$2</f>
        <v>44328</v>
      </c>
      <c r="F32" s="127">
        <f>Report!$C$27</f>
        <v>0.38819444444444445</v>
      </c>
      <c r="G32" s="127" t="str">
        <f>Report!$D$27</f>
        <v>PDT</v>
      </c>
      <c r="H32">
        <f>Report!I7</f>
        <v>1</v>
      </c>
      <c r="I32">
        <f>IF(Report!J7,Report!J7,"")</f>
        <v>1.94</v>
      </c>
      <c r="J32">
        <f>IF(Report!K7,Report!K7,"")</f>
        <v>14.88</v>
      </c>
      <c r="K32" t="str">
        <f>IF(Report!L7,Report!L7,"")</f>
        <v/>
      </c>
      <c r="L32">
        <f>IF(Report!M7,Report!M7,"")</f>
        <v>10.02</v>
      </c>
      <c r="M32">
        <f>IF(Report!N7,Report!N7,"")</f>
        <v>1.0317299445152694</v>
      </c>
      <c r="N32" s="128">
        <f t="shared" si="0"/>
        <v>44328.388194444444</v>
      </c>
      <c r="O32" t="str">
        <f>TRIM("Polly: "&amp;Report!$J$25&amp;" "&amp;Report!$J$26&amp;" "&amp;Report!$J$27&amp;" "&amp;Report!$J$28)</f>
        <v>Polly: Overcast, calm, slight southerly No winklers</v>
      </c>
      <c r="P32" t="str">
        <f>Report!$H$60</f>
        <v>Eureka Manta 2</v>
      </c>
    </row>
    <row r="33" spans="1:16" x14ac:dyDescent="0.2">
      <c r="A33" t="s">
        <v>70</v>
      </c>
      <c r="B33">
        <v>901</v>
      </c>
      <c r="C33">
        <v>4</v>
      </c>
      <c r="D33" t="s">
        <v>79</v>
      </c>
      <c r="E33" s="126">
        <f>Report!$B$2</f>
        <v>44328</v>
      </c>
      <c r="F33" s="127">
        <f>Report!$C$27</f>
        <v>0.38819444444444445</v>
      </c>
      <c r="G33" s="127" t="str">
        <f>Report!$D$27</f>
        <v>PDT</v>
      </c>
      <c r="H33">
        <f>Report!I8</f>
        <v>2</v>
      </c>
      <c r="I33">
        <f>IF(Report!J8,Report!J8,"")</f>
        <v>6.48</v>
      </c>
      <c r="J33">
        <f>IF(Report!K8,Report!K8,"")</f>
        <v>15.09</v>
      </c>
      <c r="K33" t="str">
        <f>IF(Report!L8,Report!L8,"")</f>
        <v/>
      </c>
      <c r="L33">
        <f>IF(Report!M8,Report!M8,"")</f>
        <v>9.7200000000000006</v>
      </c>
      <c r="M33">
        <f>IF(Report!N8,Report!N8,"")</f>
        <v>1.0315987663489348</v>
      </c>
      <c r="N33" s="128">
        <f t="shared" si="0"/>
        <v>44328.388194444444</v>
      </c>
      <c r="O33" t="str">
        <f>TRIM("Polly: "&amp;Report!$J$25&amp;" "&amp;Report!$J$26&amp;" "&amp;Report!$J$27&amp;" "&amp;Report!$J$28)</f>
        <v>Polly: Overcast, calm, slight southerly No winklers</v>
      </c>
      <c r="P33" t="str">
        <f>Report!$H$60</f>
        <v>Eureka Manta 2</v>
      </c>
    </row>
    <row r="34" spans="1:16" x14ac:dyDescent="0.2">
      <c r="A34" t="s">
        <v>70</v>
      </c>
      <c r="B34">
        <v>901</v>
      </c>
      <c r="C34">
        <v>4</v>
      </c>
      <c r="D34" t="s">
        <v>79</v>
      </c>
      <c r="E34" s="126">
        <f>Report!$B$2</f>
        <v>44328</v>
      </c>
      <c r="F34" s="127">
        <f>Report!$C$27</f>
        <v>0.38819444444444445</v>
      </c>
      <c r="G34" s="127" t="str">
        <f>Report!$D$27</f>
        <v>PDT</v>
      </c>
      <c r="H34">
        <f>Report!I9</f>
        <v>3</v>
      </c>
      <c r="I34">
        <f>IF(Report!J9,Report!J9,"")</f>
        <v>9.4700000000000006</v>
      </c>
      <c r="J34">
        <f>IF(Report!K9,Report!K9,"")</f>
        <v>14.28</v>
      </c>
      <c r="K34" t="str">
        <f>IF(Report!L9,Report!L9,"")</f>
        <v/>
      </c>
      <c r="L34">
        <f>IF(Report!M9,Report!M9,"")</f>
        <v>9.7200000000000006</v>
      </c>
      <c r="M34">
        <f>IF(Report!N9,Report!N9,"")</f>
        <v>1.0322670700115248</v>
      </c>
      <c r="N34" s="128">
        <f t="shared" si="0"/>
        <v>44328.388194444444</v>
      </c>
      <c r="O34" t="str">
        <f>TRIM("Polly: "&amp;Report!$J$25&amp;" "&amp;Report!$J$26&amp;" "&amp;Report!$J$27&amp;" "&amp;Report!$J$28)</f>
        <v>Polly: Overcast, calm, slight southerly No winklers</v>
      </c>
      <c r="P34" t="str">
        <f>Report!$H$60</f>
        <v>Eureka Manta 2</v>
      </c>
    </row>
    <row r="35" spans="1:16" x14ac:dyDescent="0.2">
      <c r="A35" t="s">
        <v>70</v>
      </c>
      <c r="B35">
        <v>901</v>
      </c>
      <c r="C35">
        <v>4</v>
      </c>
      <c r="D35" t="s">
        <v>79</v>
      </c>
      <c r="E35" s="126">
        <f>Report!$B$2</f>
        <v>44328</v>
      </c>
      <c r="F35" s="127">
        <f>Report!$C$27</f>
        <v>0.38819444444444445</v>
      </c>
      <c r="G35" s="127" t="str">
        <f>Report!$D$27</f>
        <v>PDT</v>
      </c>
      <c r="H35">
        <f>Report!I10</f>
        <v>4</v>
      </c>
      <c r="I35">
        <f>IF(Report!J10,Report!J10,"")</f>
        <v>28.06</v>
      </c>
      <c r="J35">
        <f>IF(Report!K10,Report!K10,"")</f>
        <v>11.16</v>
      </c>
      <c r="K35" t="str">
        <f>IF(Report!L10,Report!L10,"")</f>
        <v/>
      </c>
      <c r="L35">
        <f>IF(Report!M10,Report!M10,"")</f>
        <v>8.41</v>
      </c>
      <c r="M35">
        <f>IF(Report!N10,Report!N10,"")</f>
        <v>0.9374741975983486</v>
      </c>
      <c r="N35" s="128">
        <f t="shared" si="0"/>
        <v>44328.388194444444</v>
      </c>
      <c r="O35" t="str">
        <f>TRIM("Polly: "&amp;Report!$J$25&amp;" "&amp;Report!$J$26&amp;" "&amp;Report!$J$27&amp;" "&amp;Report!$J$28)</f>
        <v>Polly: Overcast, calm, slight southerly No winklers</v>
      </c>
      <c r="P35" t="str">
        <f>Report!$H$60</f>
        <v>Eureka Manta 2</v>
      </c>
    </row>
    <row r="36" spans="1:16" x14ac:dyDescent="0.2">
      <c r="A36" t="s">
        <v>70</v>
      </c>
      <c r="B36">
        <v>901</v>
      </c>
      <c r="C36">
        <v>4</v>
      </c>
      <c r="D36" t="s">
        <v>79</v>
      </c>
      <c r="E36" s="126">
        <f>Report!$B$2</f>
        <v>44328</v>
      </c>
      <c r="F36" s="127">
        <f>Report!$C$27</f>
        <v>0.38819444444444445</v>
      </c>
      <c r="G36" s="127" t="str">
        <f>Report!$D$27</f>
        <v>PDT</v>
      </c>
      <c r="H36">
        <f>Report!I11</f>
        <v>5</v>
      </c>
      <c r="I36">
        <f>IF(Report!J11,Report!J11,"")</f>
        <v>31.23</v>
      </c>
      <c r="J36">
        <f>IF(Report!K11,Report!K11,"")</f>
        <v>10.24</v>
      </c>
      <c r="K36" t="str">
        <f>IF(Report!L11,Report!L11,"")</f>
        <v/>
      </c>
      <c r="L36">
        <f>IF(Report!M11,Report!M11,"")</f>
        <v>7.06</v>
      </c>
      <c r="M36">
        <f>IF(Report!N11,Report!N11,"")</f>
        <v>0.78728331215160086</v>
      </c>
      <c r="N36" s="128">
        <f t="shared" si="0"/>
        <v>44328.388194444444</v>
      </c>
      <c r="O36" t="str">
        <f>TRIM("Polly: "&amp;Report!$J$25&amp;" "&amp;Report!$J$26&amp;" "&amp;Report!$J$27&amp;" "&amp;Report!$J$28)</f>
        <v>Polly: Overcast, calm, slight southerly No winklers</v>
      </c>
      <c r="P36" t="str">
        <f>Report!$H$60</f>
        <v>Eureka Manta 2</v>
      </c>
    </row>
    <row r="37" spans="1:16" x14ac:dyDescent="0.2">
      <c r="A37" t="s">
        <v>70</v>
      </c>
      <c r="B37">
        <v>901</v>
      </c>
      <c r="C37">
        <v>4</v>
      </c>
      <c r="D37" t="s">
        <v>79</v>
      </c>
      <c r="E37" s="126">
        <f>Report!$B$2</f>
        <v>44328</v>
      </c>
      <c r="F37" s="127">
        <f>Report!$C$27</f>
        <v>0.38819444444444445</v>
      </c>
      <c r="G37" s="127" t="str">
        <f>Report!$D$27</f>
        <v>PDT</v>
      </c>
      <c r="H37">
        <f>Report!I12</f>
        <v>6</v>
      </c>
      <c r="I37">
        <f>IF(Report!J12,Report!J12,"")</f>
        <v>31.48</v>
      </c>
      <c r="J37">
        <f>IF(Report!K12,Report!K12,"")</f>
        <v>10.050000000000001</v>
      </c>
      <c r="K37" t="str">
        <f>IF(Report!L12,Report!L12,"")</f>
        <v/>
      </c>
      <c r="L37">
        <f>IF(Report!M12,Report!M12,"")</f>
        <v>6.04</v>
      </c>
      <c r="M37">
        <f>IF(Report!N12,Report!N12,"")</f>
        <v>0.67174866820914347</v>
      </c>
      <c r="N37" s="128">
        <f t="shared" si="0"/>
        <v>44328.388194444444</v>
      </c>
      <c r="O37" t="str">
        <f>TRIM("Polly: "&amp;Report!$J$25&amp;" "&amp;Report!$J$26&amp;" "&amp;Report!$J$27&amp;" "&amp;Report!$J$28)</f>
        <v>Polly: Overcast, calm, slight southerly No winklers</v>
      </c>
      <c r="P37" t="str">
        <f>Report!$H$60</f>
        <v>Eureka Manta 2</v>
      </c>
    </row>
    <row r="38" spans="1:16" x14ac:dyDescent="0.2">
      <c r="A38" t="s">
        <v>70</v>
      </c>
      <c r="B38">
        <v>901</v>
      </c>
      <c r="C38">
        <v>4</v>
      </c>
      <c r="D38" t="s">
        <v>79</v>
      </c>
      <c r="E38" s="126">
        <f>Report!$B$2</f>
        <v>44328</v>
      </c>
      <c r="F38" s="127">
        <f>Report!$C$27</f>
        <v>0.38819444444444445</v>
      </c>
      <c r="G38" s="127" t="str">
        <f>Report!$D$27</f>
        <v>PDT</v>
      </c>
      <c r="H38">
        <f>Report!I13</f>
        <v>7</v>
      </c>
      <c r="I38">
        <f>IF(Report!J13,Report!J13,"")</f>
        <v>31.61</v>
      </c>
      <c r="J38">
        <f>IF(Report!K13,Report!K13,"")</f>
        <v>10.01</v>
      </c>
      <c r="K38" t="str">
        <f>IF(Report!L13,Report!L13,"")</f>
        <v/>
      </c>
      <c r="L38">
        <f>IF(Report!M13,Report!M13,"")</f>
        <v>5.09</v>
      </c>
      <c r="M38">
        <f>IF(Report!N13,Report!N13,"")</f>
        <v>0.5660709013926466</v>
      </c>
      <c r="N38" s="128">
        <f t="shared" si="0"/>
        <v>44328.388194444444</v>
      </c>
      <c r="O38" t="str">
        <f>TRIM("Polly: "&amp;Report!$J$25&amp;" "&amp;Report!$J$26&amp;" "&amp;Report!$J$27&amp;" "&amp;Report!$J$28)</f>
        <v>Polly: Overcast, calm, slight southerly No winklers</v>
      </c>
      <c r="P38" t="str">
        <f>Report!$H$60</f>
        <v>Eureka Manta 2</v>
      </c>
    </row>
    <row r="39" spans="1:16" x14ac:dyDescent="0.2">
      <c r="A39" t="s">
        <v>70</v>
      </c>
      <c r="B39">
        <v>901</v>
      </c>
      <c r="C39">
        <v>4</v>
      </c>
      <c r="D39" t="s">
        <v>79</v>
      </c>
      <c r="E39" s="126">
        <f>Report!$B$2</f>
        <v>44328</v>
      </c>
      <c r="F39" s="127">
        <f>Report!$C$27</f>
        <v>0.38819444444444445</v>
      </c>
      <c r="G39" s="127" t="str">
        <f>Report!$D$27</f>
        <v>PDT</v>
      </c>
      <c r="H39">
        <f>Report!I14</f>
        <v>8</v>
      </c>
      <c r="I39">
        <f>IF(Report!J14,Report!J14,"")</f>
        <v>31.62</v>
      </c>
      <c r="J39">
        <f>IF(Report!K14,Report!K14,"")</f>
        <v>9.85</v>
      </c>
      <c r="K39" t="str">
        <f>IF(Report!L14,Report!L14,"")</f>
        <v/>
      </c>
      <c r="L39">
        <f>IF(Report!M14,Report!M14,"")</f>
        <v>4.45</v>
      </c>
      <c r="M39">
        <f>IF(Report!N14,Report!N14,"")</f>
        <v>0.49310850777210025</v>
      </c>
      <c r="N39" s="128">
        <f t="shared" si="0"/>
        <v>44328.388194444444</v>
      </c>
      <c r="O39" t="str">
        <f>TRIM("Polly: "&amp;Report!$J$25&amp;" "&amp;Report!$J$26&amp;" "&amp;Report!$J$27&amp;" "&amp;Report!$J$28)</f>
        <v>Polly: Overcast, calm, slight southerly No winklers</v>
      </c>
      <c r="P39" t="str">
        <f>Report!$H$60</f>
        <v>Eureka Manta 2</v>
      </c>
    </row>
    <row r="40" spans="1:16" x14ac:dyDescent="0.2">
      <c r="A40" t="s">
        <v>70</v>
      </c>
      <c r="B40">
        <v>901</v>
      </c>
      <c r="C40">
        <v>4</v>
      </c>
      <c r="D40" t="s">
        <v>79</v>
      </c>
      <c r="E40" s="126">
        <f>Report!$B$2</f>
        <v>44328</v>
      </c>
      <c r="F40" s="127">
        <f>Report!$C$27</f>
        <v>0.38819444444444445</v>
      </c>
      <c r="G40" s="127" t="str">
        <f>Report!$D$27</f>
        <v>PDT</v>
      </c>
      <c r="H40">
        <f>Report!I15</f>
        <v>9</v>
      </c>
      <c r="I40">
        <f>IF(Report!J15,Report!J15,"")</f>
        <v>31.79</v>
      </c>
      <c r="J40">
        <f>IF(Report!K15,Report!K15,"")</f>
        <v>9.64</v>
      </c>
      <c r="K40" t="str">
        <f>IF(Report!L15,Report!L15,"")</f>
        <v/>
      </c>
      <c r="L40">
        <f>IF(Report!M15,Report!M15,"")</f>
        <v>3.83</v>
      </c>
      <c r="M40">
        <f>IF(Report!N15,Report!N15,"")</f>
        <v>0.42283672824380403</v>
      </c>
      <c r="N40" s="128">
        <f t="shared" si="0"/>
        <v>44328.388194444444</v>
      </c>
      <c r="O40" t="str">
        <f>TRIM("Polly: "&amp;Report!$J$25&amp;" "&amp;Report!$J$26&amp;" "&amp;Report!$J$27&amp;" "&amp;Report!$J$28)</f>
        <v>Polly: Overcast, calm, slight southerly No winklers</v>
      </c>
      <c r="P40" t="str">
        <f>Report!$H$60</f>
        <v>Eureka Manta 2</v>
      </c>
    </row>
    <row r="41" spans="1:16" x14ac:dyDescent="0.2">
      <c r="A41" t="s">
        <v>70</v>
      </c>
      <c r="B41">
        <v>901</v>
      </c>
      <c r="C41">
        <v>4</v>
      </c>
      <c r="D41" t="s">
        <v>79</v>
      </c>
      <c r="E41" s="126">
        <f>Report!$B$2</f>
        <v>44328</v>
      </c>
      <c r="F41" s="127">
        <f>Report!$C$27</f>
        <v>0.38819444444444445</v>
      </c>
      <c r="G41" s="127" t="str">
        <f>Report!$D$27</f>
        <v>PDT</v>
      </c>
      <c r="H41">
        <f>Report!I16</f>
        <v>10</v>
      </c>
      <c r="I41">
        <f>IF(Report!J16,Report!J16,"")</f>
        <v>31.93</v>
      </c>
      <c r="J41">
        <f>IF(Report!K16,Report!K16,"")</f>
        <v>9.52</v>
      </c>
      <c r="K41" t="str">
        <f>IF(Report!L16,Report!L16,"")</f>
        <v/>
      </c>
      <c r="L41">
        <f>IF(Report!M16,Report!M16,"")</f>
        <v>3.53</v>
      </c>
      <c r="M41">
        <f>IF(Report!N16,Report!N16,"")</f>
        <v>0.38900164068593734</v>
      </c>
      <c r="N41" s="128">
        <f t="shared" si="0"/>
        <v>44328.388194444444</v>
      </c>
      <c r="O41" t="str">
        <f>TRIM("Polly: "&amp;Report!$J$25&amp;" "&amp;Report!$J$26&amp;" "&amp;Report!$J$27&amp;" "&amp;Report!$J$28)</f>
        <v>Polly: Overcast, calm, slight southerly No winklers</v>
      </c>
      <c r="P41" t="str">
        <f>Report!$H$60</f>
        <v>Eureka Manta 2</v>
      </c>
    </row>
    <row r="42" spans="1:16" x14ac:dyDescent="0.2">
      <c r="A42" t="s">
        <v>70</v>
      </c>
      <c r="B42">
        <v>901</v>
      </c>
      <c r="C42">
        <v>4</v>
      </c>
      <c r="D42" t="s">
        <v>79</v>
      </c>
      <c r="E42" s="126">
        <f>Report!$B$2</f>
        <v>44328</v>
      </c>
      <c r="F42" s="127">
        <f>Report!$C$27</f>
        <v>0.38819444444444445</v>
      </c>
      <c r="G42" s="127" t="str">
        <f>Report!$D$27</f>
        <v>PDT</v>
      </c>
      <c r="H42">
        <f>Report!I17</f>
        <v>12</v>
      </c>
      <c r="I42">
        <f>IF(Report!J17,Report!J17,"")</f>
        <v>31.82</v>
      </c>
      <c r="J42">
        <f>IF(Report!K17,Report!K17,"")</f>
        <v>9.34</v>
      </c>
      <c r="K42" t="str">
        <f>IF(Report!L17,Report!L17,"")</f>
        <v/>
      </c>
      <c r="L42">
        <f>IF(Report!M17,Report!M17,"")</f>
        <v>3</v>
      </c>
      <c r="M42">
        <f>IF(Report!N17,Report!N17,"")</f>
        <v>0.32896740785866585</v>
      </c>
      <c r="N42" s="128">
        <f t="shared" si="0"/>
        <v>44328.388194444444</v>
      </c>
      <c r="O42" t="str">
        <f>TRIM("Polly: "&amp;Report!$J$25&amp;" "&amp;Report!$J$26&amp;" "&amp;Report!$J$27&amp;" "&amp;Report!$J$28)</f>
        <v>Polly: Overcast, calm, slight southerly No winklers</v>
      </c>
      <c r="P42" t="str">
        <f>Report!$H$60</f>
        <v>Eureka Manta 2</v>
      </c>
    </row>
    <row r="43" spans="1:16" x14ac:dyDescent="0.2">
      <c r="A43" t="s">
        <v>70</v>
      </c>
      <c r="B43">
        <v>901</v>
      </c>
      <c r="C43">
        <v>4</v>
      </c>
      <c r="D43" t="s">
        <v>79</v>
      </c>
      <c r="E43" s="126">
        <f>Report!$B$2</f>
        <v>44328</v>
      </c>
      <c r="F43" s="127">
        <f>Report!$C$27</f>
        <v>0.38819444444444445</v>
      </c>
      <c r="G43" s="127" t="str">
        <f>Report!$D$27</f>
        <v>PDT</v>
      </c>
      <c r="H43">
        <f>Report!I18</f>
        <v>15</v>
      </c>
      <c r="I43">
        <f>IF(Report!J18,Report!J18,"")</f>
        <v>31.95</v>
      </c>
      <c r="J43">
        <f>IF(Report!K18,Report!K18,"")</f>
        <v>9.17</v>
      </c>
      <c r="K43" t="str">
        <f>IF(Report!L18,Report!L18,"")</f>
        <v/>
      </c>
      <c r="L43">
        <f>IF(Report!M18,Report!M18,"")</f>
        <v>2.7</v>
      </c>
      <c r="M43">
        <f>IF(Report!N18,Report!N18,"")</f>
        <v>0.29515605285237589</v>
      </c>
      <c r="N43" s="128">
        <f t="shared" si="0"/>
        <v>44328.388194444444</v>
      </c>
      <c r="O43" t="str">
        <f>TRIM("Polly: "&amp;Report!$J$25&amp;" "&amp;Report!$J$26&amp;" "&amp;Report!$J$27&amp;" "&amp;Report!$J$28)</f>
        <v>Polly: Overcast, calm, slight southerly No winklers</v>
      </c>
      <c r="P43" t="str">
        <f>Report!$H$60</f>
        <v>Eureka Manta 2</v>
      </c>
    </row>
    <row r="44" spans="1:16" x14ac:dyDescent="0.2">
      <c r="A44" t="s">
        <v>70</v>
      </c>
      <c r="B44">
        <v>901</v>
      </c>
      <c r="C44">
        <v>4</v>
      </c>
      <c r="D44" t="s">
        <v>79</v>
      </c>
      <c r="E44" s="126">
        <f>Report!$B$2</f>
        <v>44328</v>
      </c>
      <c r="F44" s="127">
        <f>Report!$C$27</f>
        <v>0.38819444444444445</v>
      </c>
      <c r="G44" s="127" t="str">
        <f>Report!$D$27</f>
        <v>PDT</v>
      </c>
      <c r="H44">
        <f>Report!I19</f>
        <v>20</v>
      </c>
      <c r="I44">
        <f>IF(Report!J19,Report!J19,"")</f>
        <v>32.25</v>
      </c>
      <c r="J44">
        <f>IF(Report!K19,Report!K19,"")</f>
        <v>9.06</v>
      </c>
      <c r="K44" t="str">
        <f>IF(Report!L19,Report!L19,"")</f>
        <v/>
      </c>
      <c r="L44">
        <f>IF(Report!M19,Report!M19,"")</f>
        <v>2.71</v>
      </c>
      <c r="M44">
        <f>IF(Report!N19,Report!N19,"")</f>
        <v>0.29608856656932903</v>
      </c>
      <c r="N44" s="128">
        <f t="shared" si="0"/>
        <v>44328.388194444444</v>
      </c>
      <c r="O44" t="str">
        <f>TRIM("Polly: "&amp;Report!$J$25&amp;" "&amp;Report!$J$26&amp;" "&amp;Report!$J$27&amp;" "&amp;Report!$J$28)</f>
        <v>Polly: Overcast, calm, slight southerly No winklers</v>
      </c>
      <c r="P44" t="str">
        <f>Report!$H$60</f>
        <v>Eureka Manta 2</v>
      </c>
    </row>
    <row r="45" spans="1:16" x14ac:dyDescent="0.2">
      <c r="A45" t="s">
        <v>70</v>
      </c>
      <c r="B45">
        <v>901</v>
      </c>
      <c r="C45">
        <v>4</v>
      </c>
      <c r="D45" t="s">
        <v>79</v>
      </c>
      <c r="E45" s="126">
        <f>Report!$B$2</f>
        <v>44328</v>
      </c>
      <c r="F45" s="127">
        <f>Report!$C$27</f>
        <v>0.38819444444444445</v>
      </c>
      <c r="G45" s="127" t="str">
        <f>Report!$D$27</f>
        <v>PDT</v>
      </c>
      <c r="H45">
        <f>Report!I20</f>
        <v>25</v>
      </c>
      <c r="I45">
        <f>IF(Report!J20,Report!J20,"")</f>
        <v>32.130000000000003</v>
      </c>
      <c r="J45">
        <f>IF(Report!K20,Report!K20,"")</f>
        <v>9.01</v>
      </c>
      <c r="K45" t="str">
        <f>IF(Report!L20,Report!L20,"")</f>
        <v/>
      </c>
      <c r="L45">
        <f>IF(Report!M20,Report!M20,"")</f>
        <v>2.76</v>
      </c>
      <c r="M45">
        <f>IF(Report!N20,Report!N20,"")</f>
        <v>0.30095150639147067</v>
      </c>
      <c r="N45" s="128">
        <f t="shared" si="0"/>
        <v>44328.388194444444</v>
      </c>
      <c r="O45" t="str">
        <f>TRIM("Polly: "&amp;Report!$J$25&amp;" "&amp;Report!$J$26&amp;" "&amp;Report!$J$27&amp;" "&amp;Report!$J$28)</f>
        <v>Polly: Overcast, calm, slight southerly No winklers</v>
      </c>
      <c r="P45" t="str">
        <f>Report!$H$60</f>
        <v>Eureka Manta 2</v>
      </c>
    </row>
    <row r="46" spans="1:16" x14ac:dyDescent="0.2">
      <c r="A46" t="s">
        <v>70</v>
      </c>
      <c r="B46">
        <v>901</v>
      </c>
      <c r="C46">
        <v>4</v>
      </c>
      <c r="D46" t="s">
        <v>79</v>
      </c>
      <c r="E46" s="126">
        <f>Report!$B$2</f>
        <v>44328</v>
      </c>
      <c r="F46" s="127">
        <f>Report!$C$27</f>
        <v>0.38819444444444445</v>
      </c>
      <c r="G46" s="127" t="str">
        <f>Report!$D$27</f>
        <v>PDT</v>
      </c>
      <c r="H46">
        <f>Report!I21</f>
        <v>30</v>
      </c>
      <c r="I46" t="str">
        <f>IF(Report!J21,Report!J21,"")</f>
        <v/>
      </c>
      <c r="J46" t="str">
        <f>IF(Report!K21,Report!K21,"")</f>
        <v/>
      </c>
      <c r="K46" t="str">
        <f>IF(Report!L21,Report!L21,"")</f>
        <v/>
      </c>
      <c r="L46" t="str">
        <f>IF(Report!M21,Report!M21,"")</f>
        <v/>
      </c>
      <c r="M46" t="e">
        <f>IF(Report!N21,Report!N21,"")</f>
        <v>#VALUE!</v>
      </c>
      <c r="N46" s="128">
        <f t="shared" si="0"/>
        <v>44328.388194444444</v>
      </c>
      <c r="O46" t="str">
        <f>TRIM("Polly: "&amp;Report!$J$25&amp;" "&amp;Report!$J$26&amp;" "&amp;Report!$J$27&amp;" "&amp;Report!$J$28)</f>
        <v>Polly: Overcast, calm, slight southerly No winklers</v>
      </c>
      <c r="P46" t="str">
        <f>Report!$H$60</f>
        <v>Eureka Manta 2</v>
      </c>
    </row>
    <row r="47" spans="1:16" x14ac:dyDescent="0.2">
      <c r="A47" t="s">
        <v>70</v>
      </c>
      <c r="B47">
        <v>901</v>
      </c>
      <c r="C47">
        <v>4</v>
      </c>
      <c r="D47" t="s">
        <v>79</v>
      </c>
      <c r="E47" s="126">
        <f>Report!$B$2</f>
        <v>44328</v>
      </c>
      <c r="F47" s="127">
        <f>Report!$C$27</f>
        <v>0.38819444444444445</v>
      </c>
      <c r="G47" s="127" t="str">
        <f>Report!$D$27</f>
        <v>PDT</v>
      </c>
      <c r="H47">
        <f>Report!I22</f>
        <v>35</v>
      </c>
      <c r="I47" t="str">
        <f>IF(Report!J22,Report!J22,"")</f>
        <v/>
      </c>
      <c r="J47" t="str">
        <f>IF(Report!K22,Report!K22,"")</f>
        <v/>
      </c>
      <c r="K47" t="str">
        <f>IF(Report!L22,Report!L22,"")</f>
        <v/>
      </c>
      <c r="L47" t="str">
        <f>IF(Report!M22,Report!M22,"")</f>
        <v/>
      </c>
      <c r="M47" t="e">
        <f>IF(Report!N22,Report!N22,"")</f>
        <v>#VALUE!</v>
      </c>
      <c r="N47" s="128">
        <f t="shared" si="0"/>
        <v>44328.388194444444</v>
      </c>
      <c r="O47" t="str">
        <f>TRIM("Polly: "&amp;Report!$J$25&amp;" "&amp;Report!$J$26&amp;" "&amp;Report!$J$27&amp;" "&amp;Report!$J$28)</f>
        <v>Polly: Overcast, calm, slight southerly No winklers</v>
      </c>
      <c r="P47" t="str">
        <f>Report!$H$60</f>
        <v>Eureka Manta 2</v>
      </c>
    </row>
    <row r="48" spans="1:16" x14ac:dyDescent="0.2">
      <c r="A48" t="s">
        <v>70</v>
      </c>
      <c r="B48">
        <v>901</v>
      </c>
      <c r="C48">
        <v>5</v>
      </c>
      <c r="D48" t="s">
        <v>80</v>
      </c>
      <c r="E48" s="126">
        <f>Report!$B$2</f>
        <v>44328</v>
      </c>
      <c r="F48" s="127">
        <f>Report!$J$24</f>
        <v>0.40277777777777773</v>
      </c>
      <c r="G48" s="127" t="str">
        <f>Report!$K$24</f>
        <v>PDT</v>
      </c>
      <c r="H48">
        <f>Report!B6</f>
        <v>0</v>
      </c>
      <c r="I48">
        <f>IF(Report!C6,Report!C6,"")</f>
        <v>2.31</v>
      </c>
      <c r="J48">
        <f>IF(Report!D6,Report!D6,"")</f>
        <v>15.27</v>
      </c>
      <c r="K48" t="str">
        <f>IF(Report!E6,Report!E6,"")</f>
        <v/>
      </c>
      <c r="L48">
        <f>IF(Report!F6,Report!F6,"")</f>
        <v>10.1</v>
      </c>
      <c r="M48">
        <f>IF(Report!G6,Report!G6,"")</f>
        <v>1.0505429444941492</v>
      </c>
      <c r="N48" s="128">
        <f t="shared" si="0"/>
        <v>44328.402777777781</v>
      </c>
      <c r="O48" t="str">
        <f>TRIM("5KM: "&amp;Report!$C$28&amp;" "&amp;Report!$C$29&amp;" "&amp;Report!$C$30&amp;" "&amp;Report!$C$31)</f>
        <v>5KM: Overcast, calm, slight southerly Ashley and Kate Using charter boat (Greg Pilgrim)</v>
      </c>
      <c r="P48" t="str">
        <f>Report!$H$60</f>
        <v>Eureka Manta 2</v>
      </c>
    </row>
    <row r="49" spans="1:16" x14ac:dyDescent="0.2">
      <c r="A49" t="s">
        <v>70</v>
      </c>
      <c r="B49">
        <v>901</v>
      </c>
      <c r="C49">
        <v>5</v>
      </c>
      <c r="D49" t="s">
        <v>80</v>
      </c>
      <c r="E49" s="126">
        <f>Report!$B$2</f>
        <v>44328</v>
      </c>
      <c r="F49" s="127">
        <f>Report!$J$24</f>
        <v>0.40277777777777773</v>
      </c>
      <c r="G49" s="127" t="str">
        <f>Report!$K$24</f>
        <v>PDT</v>
      </c>
      <c r="H49">
        <f>Report!B7</f>
        <v>1</v>
      </c>
      <c r="I49">
        <f>IF(Report!C7,Report!C7,"")</f>
        <v>3.33</v>
      </c>
      <c r="J49">
        <f>IF(Report!D7,Report!D7,"")</f>
        <v>15.42</v>
      </c>
      <c r="K49" t="str">
        <f>IF(Report!E7,Report!E7,"")</f>
        <v/>
      </c>
      <c r="L49">
        <f>IF(Report!F7,Report!F7,"")</f>
        <v>10.16</v>
      </c>
      <c r="M49">
        <f>IF(Report!G7,Report!G7,"")</f>
        <v>1.0661804406280468</v>
      </c>
      <c r="N49" s="128">
        <f t="shared" si="0"/>
        <v>44328.402777777781</v>
      </c>
      <c r="O49" t="str">
        <f>TRIM("5KM: "&amp;Report!$C$28&amp;" "&amp;Report!$C$29&amp;" "&amp;Report!$C$30&amp;" "&amp;Report!$C$31)</f>
        <v>5KM: Overcast, calm, slight southerly Ashley and Kate Using charter boat (Greg Pilgrim)</v>
      </c>
      <c r="P49" t="str">
        <f>Report!$H$60</f>
        <v>Eureka Manta 2</v>
      </c>
    </row>
    <row r="50" spans="1:16" x14ac:dyDescent="0.2">
      <c r="A50" t="s">
        <v>70</v>
      </c>
      <c r="B50">
        <v>901</v>
      </c>
      <c r="C50">
        <v>5</v>
      </c>
      <c r="D50" t="s">
        <v>80</v>
      </c>
      <c r="E50" s="126">
        <f>Report!$B$2</f>
        <v>44328</v>
      </c>
      <c r="F50" s="127">
        <f>Report!$J$24</f>
        <v>0.40277777777777773</v>
      </c>
      <c r="G50" s="127" t="str">
        <f>Report!$K$24</f>
        <v>PDT</v>
      </c>
      <c r="H50">
        <f>Report!B8</f>
        <v>2</v>
      </c>
      <c r="I50">
        <f>IF(Report!C8,Report!C8,"")</f>
        <v>4.6500000000000004</v>
      </c>
      <c r="J50">
        <f>IF(Report!D8,Report!D8,"")</f>
        <v>15.08</v>
      </c>
      <c r="K50" t="str">
        <f>IF(Report!E8,Report!E8,"")</f>
        <v/>
      </c>
      <c r="L50">
        <f>IF(Report!F8,Report!F8,"")</f>
        <v>10.210000000000001</v>
      </c>
      <c r="M50">
        <f>IF(Report!G8,Report!G8,"")</f>
        <v>1.0720248985524474</v>
      </c>
      <c r="N50" s="128">
        <f t="shared" si="0"/>
        <v>44328.402777777781</v>
      </c>
      <c r="O50" t="str">
        <f>TRIM("5KM: "&amp;Report!$C$28&amp;" "&amp;Report!$C$29&amp;" "&amp;Report!$C$30&amp;" "&amp;Report!$C$31)</f>
        <v>5KM: Overcast, calm, slight southerly Ashley and Kate Using charter boat (Greg Pilgrim)</v>
      </c>
      <c r="P50" t="str">
        <f>Report!$H$60</f>
        <v>Eureka Manta 2</v>
      </c>
    </row>
    <row r="51" spans="1:16" x14ac:dyDescent="0.2">
      <c r="A51" t="s">
        <v>70</v>
      </c>
      <c r="B51">
        <v>901</v>
      </c>
      <c r="C51">
        <v>5</v>
      </c>
      <c r="D51" t="s">
        <v>80</v>
      </c>
      <c r="E51" s="126">
        <f>Report!$B$2</f>
        <v>44328</v>
      </c>
      <c r="F51" s="127">
        <f>Report!$J$24</f>
        <v>0.40277777777777773</v>
      </c>
      <c r="G51" s="127" t="str">
        <f>Report!$K$24</f>
        <v>PDT</v>
      </c>
      <c r="H51">
        <f>Report!B9</f>
        <v>3</v>
      </c>
      <c r="I51">
        <f>IF(Report!C9,Report!C9,"")</f>
        <v>12.79</v>
      </c>
      <c r="J51">
        <f>IF(Report!D9,Report!D9,"")</f>
        <v>13.77</v>
      </c>
      <c r="K51" t="str">
        <f>IF(Report!E9,Report!E9,"")</f>
        <v/>
      </c>
      <c r="L51">
        <f>IF(Report!F9,Report!F9,"")</f>
        <v>9.65</v>
      </c>
      <c r="M51">
        <f>IF(Report!G9,Report!G9,"")</f>
        <v>1.0341164775400045</v>
      </c>
      <c r="N51" s="128">
        <f t="shared" si="0"/>
        <v>44328.402777777781</v>
      </c>
      <c r="O51" t="str">
        <f>TRIM("5KM: "&amp;Report!$C$28&amp;" "&amp;Report!$C$29&amp;" "&amp;Report!$C$30&amp;" "&amp;Report!$C$31)</f>
        <v>5KM: Overcast, calm, slight southerly Ashley and Kate Using charter boat (Greg Pilgrim)</v>
      </c>
      <c r="P51" t="str">
        <f>Report!$H$60</f>
        <v>Eureka Manta 2</v>
      </c>
    </row>
    <row r="52" spans="1:16" x14ac:dyDescent="0.2">
      <c r="A52" t="s">
        <v>70</v>
      </c>
      <c r="B52">
        <v>901</v>
      </c>
      <c r="C52">
        <v>5</v>
      </c>
      <c r="D52" t="s">
        <v>80</v>
      </c>
      <c r="E52" s="126">
        <f>Report!$B$2</f>
        <v>44328</v>
      </c>
      <c r="F52" s="127">
        <f>Report!$J$24</f>
        <v>0.40277777777777773</v>
      </c>
      <c r="G52" s="127" t="str">
        <f>Report!$K$24</f>
        <v>PDT</v>
      </c>
      <c r="H52">
        <f>Report!B10</f>
        <v>4</v>
      </c>
      <c r="I52">
        <f>IF(Report!C10,Report!C10,"")</f>
        <v>27.39</v>
      </c>
      <c r="J52">
        <f>IF(Report!D10,Report!D10,"")</f>
        <v>11.24</v>
      </c>
      <c r="K52" t="str">
        <f>IF(Report!E10,Report!E10,"")</f>
        <v/>
      </c>
      <c r="L52">
        <f>IF(Report!F10,Report!F10,"")</f>
        <v>8.51</v>
      </c>
      <c r="M52">
        <f>IF(Report!G10,Report!G10,"")</f>
        <v>0.9461277059961507</v>
      </c>
      <c r="N52" s="128">
        <f t="shared" si="0"/>
        <v>44328.402777777781</v>
      </c>
      <c r="O52" t="str">
        <f>TRIM("5KM: "&amp;Report!$C$28&amp;" "&amp;Report!$C$29&amp;" "&amp;Report!$C$30&amp;" "&amp;Report!$C$31)</f>
        <v>5KM: Overcast, calm, slight southerly Ashley and Kate Using charter boat (Greg Pilgrim)</v>
      </c>
      <c r="P52" t="str">
        <f>Report!$H$60</f>
        <v>Eureka Manta 2</v>
      </c>
    </row>
    <row r="53" spans="1:16" x14ac:dyDescent="0.2">
      <c r="A53" t="s">
        <v>70</v>
      </c>
      <c r="B53">
        <v>901</v>
      </c>
      <c r="C53">
        <v>5</v>
      </c>
      <c r="D53" t="s">
        <v>80</v>
      </c>
      <c r="E53" s="126">
        <f>Report!$B$2</f>
        <v>44328</v>
      </c>
      <c r="F53" s="127">
        <f>Report!$J$24</f>
        <v>0.40277777777777773</v>
      </c>
      <c r="G53" s="127" t="str">
        <f>Report!$K$24</f>
        <v>PDT</v>
      </c>
      <c r="H53">
        <f>Report!B11</f>
        <v>5</v>
      </c>
      <c r="I53">
        <f>IF(Report!C11,Report!C11,"")</f>
        <v>29.82</v>
      </c>
      <c r="J53">
        <f>IF(Report!D11,Report!D11,"")</f>
        <v>10.69</v>
      </c>
      <c r="K53" t="str">
        <f>IF(Report!E11,Report!E11,"")</f>
        <v/>
      </c>
      <c r="L53">
        <f>IF(Report!F11,Report!F11,"")</f>
        <v>7.89</v>
      </c>
      <c r="M53">
        <f>IF(Report!G11,Report!G11,"")</f>
        <v>0.88050341307702207</v>
      </c>
      <c r="N53" s="128">
        <f t="shared" si="0"/>
        <v>44328.402777777781</v>
      </c>
      <c r="O53" t="str">
        <f>TRIM("5KM: "&amp;Report!$C$28&amp;" "&amp;Report!$C$29&amp;" "&amp;Report!$C$30&amp;" "&amp;Report!$C$31)</f>
        <v>5KM: Overcast, calm, slight southerly Ashley and Kate Using charter boat (Greg Pilgrim)</v>
      </c>
      <c r="P53" t="str">
        <f>Report!$H$60</f>
        <v>Eureka Manta 2</v>
      </c>
    </row>
    <row r="54" spans="1:16" x14ac:dyDescent="0.2">
      <c r="A54" t="s">
        <v>70</v>
      </c>
      <c r="B54">
        <v>901</v>
      </c>
      <c r="C54">
        <v>5</v>
      </c>
      <c r="D54" t="s">
        <v>80</v>
      </c>
      <c r="E54" s="126">
        <f>Report!$B$2</f>
        <v>44328</v>
      </c>
      <c r="F54" s="127">
        <f>Report!$J$24</f>
        <v>0.40277777777777773</v>
      </c>
      <c r="G54" s="127" t="str">
        <f>Report!$K$24</f>
        <v>PDT</v>
      </c>
      <c r="H54">
        <f>Report!B12</f>
        <v>6</v>
      </c>
      <c r="I54">
        <f>IF(Report!C12,Report!C12,"")</f>
        <v>30.75</v>
      </c>
      <c r="J54">
        <f>IF(Report!D12,Report!D12,"")</f>
        <v>10.38</v>
      </c>
      <c r="K54" t="str">
        <f>IF(Report!E12,Report!E12,"")</f>
        <v/>
      </c>
      <c r="L54">
        <f>IF(Report!F12,Report!F12,"")</f>
        <v>6.9</v>
      </c>
      <c r="M54">
        <f>IF(Report!G12,Report!G12,"")</f>
        <v>0.76940884978240853</v>
      </c>
      <c r="N54" s="128">
        <f t="shared" si="0"/>
        <v>44328.402777777781</v>
      </c>
      <c r="O54" t="str">
        <f>TRIM("5KM: "&amp;Report!$C$28&amp;" "&amp;Report!$C$29&amp;" "&amp;Report!$C$30&amp;" "&amp;Report!$C$31)</f>
        <v>5KM: Overcast, calm, slight southerly Ashley and Kate Using charter boat (Greg Pilgrim)</v>
      </c>
      <c r="P54" t="str">
        <f>Report!$H$60</f>
        <v>Eureka Manta 2</v>
      </c>
    </row>
    <row r="55" spans="1:16" x14ac:dyDescent="0.2">
      <c r="A55" t="s">
        <v>70</v>
      </c>
      <c r="B55">
        <v>901</v>
      </c>
      <c r="C55">
        <v>5</v>
      </c>
      <c r="D55" t="s">
        <v>80</v>
      </c>
      <c r="E55" s="126">
        <f>Report!$B$2</f>
        <v>44328</v>
      </c>
      <c r="F55" s="127">
        <f>Report!$J$24</f>
        <v>0.40277777777777773</v>
      </c>
      <c r="G55" s="127" t="str">
        <f>Report!$K$24</f>
        <v>PDT</v>
      </c>
      <c r="H55">
        <f>Report!B13</f>
        <v>7</v>
      </c>
      <c r="I55">
        <f>IF(Report!C13,Report!C13,"")</f>
        <v>31.59</v>
      </c>
      <c r="J55">
        <f>IF(Report!D13,Report!D13,"")</f>
        <v>9.89</v>
      </c>
      <c r="K55" t="str">
        <f>IF(Report!E13,Report!E13,"")</f>
        <v/>
      </c>
      <c r="L55">
        <f>IF(Report!F13,Report!F13,"")</f>
        <v>6.31</v>
      </c>
      <c r="M55">
        <f>IF(Report!G13,Report!G13,"")</f>
        <v>0.69971977055175671</v>
      </c>
      <c r="N55" s="128">
        <f t="shared" si="0"/>
        <v>44328.402777777781</v>
      </c>
      <c r="O55" t="str">
        <f>TRIM("5KM: "&amp;Report!$C$28&amp;" "&amp;Report!$C$29&amp;" "&amp;Report!$C$30&amp;" "&amp;Report!$C$31)</f>
        <v>5KM: Overcast, calm, slight southerly Ashley and Kate Using charter boat (Greg Pilgrim)</v>
      </c>
      <c r="P55" t="str">
        <f>Report!$H$60</f>
        <v>Eureka Manta 2</v>
      </c>
    </row>
    <row r="56" spans="1:16" x14ac:dyDescent="0.2">
      <c r="A56" t="s">
        <v>70</v>
      </c>
      <c r="B56">
        <v>901</v>
      </c>
      <c r="C56">
        <v>5</v>
      </c>
      <c r="D56" t="s">
        <v>80</v>
      </c>
      <c r="E56" s="126">
        <f>Report!$B$2</f>
        <v>44328</v>
      </c>
      <c r="F56" s="127">
        <f>Report!$J$24</f>
        <v>0.40277777777777773</v>
      </c>
      <c r="G56" s="127" t="str">
        <f>Report!$K$24</f>
        <v>PDT</v>
      </c>
      <c r="H56">
        <f>Report!B14</f>
        <v>8</v>
      </c>
      <c r="I56">
        <f>IF(Report!C14,Report!C14,"")</f>
        <v>31.57</v>
      </c>
      <c r="J56">
        <f>IF(Report!D14,Report!D14,"")</f>
        <v>9.82</v>
      </c>
      <c r="K56" t="str">
        <f>IF(Report!E14,Report!E14,"")</f>
        <v/>
      </c>
      <c r="L56">
        <f>IF(Report!F14,Report!F14,"")</f>
        <v>6.03</v>
      </c>
      <c r="M56">
        <f>IF(Report!G14,Report!G14,"")</f>
        <v>0.66750123613895362</v>
      </c>
      <c r="N56" s="128">
        <f t="shared" si="0"/>
        <v>44328.402777777781</v>
      </c>
      <c r="O56" t="str">
        <f>TRIM("5KM: "&amp;Report!$C$28&amp;" "&amp;Report!$C$29&amp;" "&amp;Report!$C$30&amp;" "&amp;Report!$C$31)</f>
        <v>5KM: Overcast, calm, slight southerly Ashley and Kate Using charter boat (Greg Pilgrim)</v>
      </c>
      <c r="P56" t="str">
        <f>Report!$H$60</f>
        <v>Eureka Manta 2</v>
      </c>
    </row>
    <row r="57" spans="1:16" x14ac:dyDescent="0.2">
      <c r="A57" t="s">
        <v>70</v>
      </c>
      <c r="B57">
        <v>901</v>
      </c>
      <c r="C57">
        <v>5</v>
      </c>
      <c r="D57" t="s">
        <v>80</v>
      </c>
      <c r="E57" s="126">
        <f>Report!$B$2</f>
        <v>44328</v>
      </c>
      <c r="F57" s="127">
        <f>Report!$J$24</f>
        <v>0.40277777777777773</v>
      </c>
      <c r="G57" s="127" t="str">
        <f>Report!$K$24</f>
        <v>PDT</v>
      </c>
      <c r="H57">
        <f>Report!B15</f>
        <v>9</v>
      </c>
      <c r="I57">
        <f>IF(Report!C15,Report!C15,"")</f>
        <v>31.62</v>
      </c>
      <c r="J57">
        <f>IF(Report!D15,Report!D15,"")</f>
        <v>9.6999999999999993</v>
      </c>
      <c r="K57" t="str">
        <f>IF(Report!E15,Report!E15,"")</f>
        <v/>
      </c>
      <c r="L57">
        <f>IF(Report!F15,Report!F15,"")</f>
        <v>5.59</v>
      </c>
      <c r="M57">
        <f>IF(Report!G15,Report!G15,"")</f>
        <v>0.61728956792695433</v>
      </c>
      <c r="N57" s="128">
        <f t="shared" si="0"/>
        <v>44328.402777777781</v>
      </c>
      <c r="O57" t="str">
        <f>TRIM("5KM: "&amp;Report!$C$28&amp;" "&amp;Report!$C$29&amp;" "&amp;Report!$C$30&amp;" "&amp;Report!$C$31)</f>
        <v>5KM: Overcast, calm, slight southerly Ashley and Kate Using charter boat (Greg Pilgrim)</v>
      </c>
      <c r="P57" t="str">
        <f>Report!$H$60</f>
        <v>Eureka Manta 2</v>
      </c>
    </row>
    <row r="58" spans="1:16" x14ac:dyDescent="0.2">
      <c r="A58" t="s">
        <v>70</v>
      </c>
      <c r="B58">
        <v>901</v>
      </c>
      <c r="C58">
        <v>5</v>
      </c>
      <c r="D58" t="s">
        <v>80</v>
      </c>
      <c r="E58" s="126">
        <f>Report!$B$2</f>
        <v>44328</v>
      </c>
      <c r="F58" s="127">
        <f>Report!$J$24</f>
        <v>0.40277777777777773</v>
      </c>
      <c r="G58" s="127" t="str">
        <f>Report!$K$24</f>
        <v>PDT</v>
      </c>
      <c r="H58">
        <f>Report!B16</f>
        <v>10</v>
      </c>
      <c r="I58">
        <f>IF(Report!C16,Report!C16,"")</f>
        <v>31.73</v>
      </c>
      <c r="J58">
        <f>IF(Report!D16,Report!D16,"")</f>
        <v>9.7100000000000009</v>
      </c>
      <c r="K58" t="str">
        <f>IF(Report!E16,Report!E16,"")</f>
        <v/>
      </c>
      <c r="L58">
        <f>IF(Report!F16,Report!F16,"")</f>
        <v>5.12</v>
      </c>
      <c r="M58">
        <f>IF(Report!G16,Report!G16,"")</f>
        <v>0.56594123282397346</v>
      </c>
      <c r="N58" s="128">
        <f t="shared" si="0"/>
        <v>44328.402777777781</v>
      </c>
      <c r="O58" t="str">
        <f>TRIM("5KM: "&amp;Report!$C$28&amp;" "&amp;Report!$C$29&amp;" "&amp;Report!$C$30&amp;" "&amp;Report!$C$31)</f>
        <v>5KM: Overcast, calm, slight southerly Ashley and Kate Using charter boat (Greg Pilgrim)</v>
      </c>
      <c r="P58" t="str">
        <f>Report!$H$60</f>
        <v>Eureka Manta 2</v>
      </c>
    </row>
    <row r="59" spans="1:16" x14ac:dyDescent="0.2">
      <c r="A59" t="s">
        <v>70</v>
      </c>
      <c r="B59">
        <v>901</v>
      </c>
      <c r="C59">
        <v>5</v>
      </c>
      <c r="D59" t="s">
        <v>80</v>
      </c>
      <c r="E59" s="126">
        <f>Report!$B$2</f>
        <v>44328</v>
      </c>
      <c r="F59" s="127">
        <f>Report!$J$24</f>
        <v>0.40277777777777773</v>
      </c>
      <c r="G59" s="127" t="str">
        <f>Report!$K$24</f>
        <v>PDT</v>
      </c>
      <c r="H59">
        <f>Report!B17</f>
        <v>12</v>
      </c>
      <c r="I59">
        <f>IF(Report!C17,Report!C17,"")</f>
        <v>31.82</v>
      </c>
      <c r="J59">
        <f>IF(Report!D17,Report!D17,"")</f>
        <v>9.56</v>
      </c>
      <c r="K59" t="str">
        <f>IF(Report!E17,Report!E17,"")</f>
        <v/>
      </c>
      <c r="L59">
        <f>IF(Report!F17,Report!F17,"")</f>
        <v>3.96</v>
      </c>
      <c r="M59">
        <f>IF(Report!G17,Report!G17,"")</f>
        <v>0.43646695351914755</v>
      </c>
      <c r="N59" s="128">
        <f t="shared" si="0"/>
        <v>44328.402777777781</v>
      </c>
      <c r="O59" t="str">
        <f>TRIM("5KM: "&amp;Report!$C$28&amp;" "&amp;Report!$C$29&amp;" "&amp;Report!$C$30&amp;" "&amp;Report!$C$31)</f>
        <v>5KM: Overcast, calm, slight southerly Ashley and Kate Using charter boat (Greg Pilgrim)</v>
      </c>
      <c r="P59" t="str">
        <f>Report!$H$60</f>
        <v>Eureka Manta 2</v>
      </c>
    </row>
    <row r="60" spans="1:16" x14ac:dyDescent="0.2">
      <c r="A60" t="s">
        <v>70</v>
      </c>
      <c r="B60">
        <v>901</v>
      </c>
      <c r="C60">
        <v>5</v>
      </c>
      <c r="D60" t="s">
        <v>80</v>
      </c>
      <c r="E60" s="126">
        <f>Report!$B$2</f>
        <v>44328</v>
      </c>
      <c r="F60" s="127">
        <f>Report!$J$24</f>
        <v>0.40277777777777773</v>
      </c>
      <c r="G60" s="127" t="str">
        <f>Report!$K$24</f>
        <v>PDT</v>
      </c>
      <c r="H60">
        <f>Report!B18</f>
        <v>15</v>
      </c>
      <c r="I60">
        <f>IF(Report!C18,Report!C18,"")</f>
        <v>31.89</v>
      </c>
      <c r="J60">
        <f>IF(Report!D18,Report!D18,"")</f>
        <v>9.27</v>
      </c>
      <c r="K60" t="str">
        <f>IF(Report!E18,Report!E18,"")</f>
        <v/>
      </c>
      <c r="L60">
        <f>IF(Report!F18,Report!F18,"")</f>
        <v>3.42</v>
      </c>
      <c r="M60">
        <f>IF(Report!G18,Report!G18,"")</f>
        <v>0.37458792316862211</v>
      </c>
      <c r="N60" s="128">
        <f t="shared" si="0"/>
        <v>44328.402777777781</v>
      </c>
      <c r="O60" t="str">
        <f>TRIM("5KM: "&amp;Report!$C$28&amp;" "&amp;Report!$C$29&amp;" "&amp;Report!$C$30&amp;" "&amp;Report!$C$31)</f>
        <v>5KM: Overcast, calm, slight southerly Ashley and Kate Using charter boat (Greg Pilgrim)</v>
      </c>
      <c r="P60" t="str">
        <f>Report!$H$60</f>
        <v>Eureka Manta 2</v>
      </c>
    </row>
    <row r="61" spans="1:16" x14ac:dyDescent="0.2">
      <c r="A61" t="s">
        <v>70</v>
      </c>
      <c r="B61">
        <v>901</v>
      </c>
      <c r="C61">
        <v>5</v>
      </c>
      <c r="D61" t="s">
        <v>80</v>
      </c>
      <c r="E61" s="126">
        <f>Report!$B$2</f>
        <v>44328</v>
      </c>
      <c r="F61" s="127">
        <f>Report!$J$24</f>
        <v>0.40277777777777773</v>
      </c>
      <c r="G61" s="127" t="str">
        <f>Report!$K$24</f>
        <v>PDT</v>
      </c>
      <c r="H61">
        <f>Report!B19</f>
        <v>20</v>
      </c>
      <c r="I61">
        <f>IF(Report!C19,Report!C19,"")</f>
        <v>32.19</v>
      </c>
      <c r="J61">
        <f>IF(Report!D19,Report!D19,"")</f>
        <v>9.0500000000000007</v>
      </c>
      <c r="K61" t="str">
        <f>IF(Report!E19,Report!E19,"")</f>
        <v/>
      </c>
      <c r="L61">
        <f>IF(Report!F19,Report!F19,"")</f>
        <v>3.28</v>
      </c>
      <c r="M61">
        <f>IF(Report!G19,Report!G19,"")</f>
        <v>0.35813511283781091</v>
      </c>
      <c r="N61" s="128">
        <f t="shared" si="0"/>
        <v>44328.402777777781</v>
      </c>
      <c r="O61" t="str">
        <f>TRIM("5KM: "&amp;Report!$C$28&amp;" "&amp;Report!$C$29&amp;" "&amp;Report!$C$30&amp;" "&amp;Report!$C$31)</f>
        <v>5KM: Overcast, calm, slight southerly Ashley and Kate Using charter boat (Greg Pilgrim)</v>
      </c>
      <c r="P61" t="str">
        <f>Report!$H$60</f>
        <v>Eureka Manta 2</v>
      </c>
    </row>
    <row r="62" spans="1:16" x14ac:dyDescent="0.2">
      <c r="A62" t="s">
        <v>70</v>
      </c>
      <c r="B62">
        <v>901</v>
      </c>
      <c r="C62">
        <v>5</v>
      </c>
      <c r="D62" t="s">
        <v>80</v>
      </c>
      <c r="E62" s="126">
        <f>Report!$B$2</f>
        <v>44328</v>
      </c>
      <c r="F62" s="127">
        <f>Report!$J$24</f>
        <v>0.40277777777777773</v>
      </c>
      <c r="G62" s="127" t="str">
        <f>Report!$K$24</f>
        <v>PDT</v>
      </c>
      <c r="H62">
        <f>Report!B20</f>
        <v>25</v>
      </c>
      <c r="I62">
        <f>IF(Report!C20,Report!C20,"")</f>
        <v>32.19</v>
      </c>
      <c r="J62">
        <f>IF(Report!D20,Report!D20,"")</f>
        <v>8.99</v>
      </c>
      <c r="K62" t="str">
        <f>IF(Report!E20,Report!E20,"")</f>
        <v/>
      </c>
      <c r="L62">
        <f>IF(Report!F20,Report!F20,"")</f>
        <v>3.74</v>
      </c>
      <c r="M62">
        <f>IF(Report!G20,Report!G20,"")</f>
        <v>0.40778554593125682</v>
      </c>
      <c r="N62" s="128">
        <f t="shared" si="0"/>
        <v>44328.402777777781</v>
      </c>
      <c r="O62" t="str">
        <f>TRIM("5KM: "&amp;Report!$C$28&amp;" "&amp;Report!$C$29&amp;" "&amp;Report!$C$30&amp;" "&amp;Report!$C$31)</f>
        <v>5KM: Overcast, calm, slight southerly Ashley and Kate Using charter boat (Greg Pilgrim)</v>
      </c>
      <c r="P62" t="str">
        <f>Report!$H$60</f>
        <v>Eureka Manta 2</v>
      </c>
    </row>
    <row r="63" spans="1:16" x14ac:dyDescent="0.2">
      <c r="A63" t="s">
        <v>70</v>
      </c>
      <c r="B63">
        <v>901</v>
      </c>
      <c r="C63">
        <v>5</v>
      </c>
      <c r="D63" t="s">
        <v>80</v>
      </c>
      <c r="E63" s="126">
        <f>Report!$B$2</f>
        <v>44328</v>
      </c>
      <c r="F63" s="127">
        <f>Report!$J$24</f>
        <v>0.40277777777777773</v>
      </c>
      <c r="G63" s="127" t="str">
        <f>Report!$K$24</f>
        <v>PDT</v>
      </c>
      <c r="H63">
        <f>Report!B21</f>
        <v>30</v>
      </c>
      <c r="I63">
        <f>IF(Report!C21,Report!C21,"")</f>
        <v>32.369999999999997</v>
      </c>
      <c r="J63">
        <f>IF(Report!D21,Report!D21,"")</f>
        <v>8.92</v>
      </c>
      <c r="K63" t="str">
        <f>IF(Report!E21,Report!E21,"")</f>
        <v/>
      </c>
      <c r="L63">
        <f>IF(Report!F21,Report!F21,"")</f>
        <v>3.68</v>
      </c>
      <c r="M63">
        <f>IF(Report!G21,Report!G21,"")</f>
        <v>0.40107343028805081</v>
      </c>
      <c r="N63" s="128">
        <f t="shared" si="0"/>
        <v>44328.402777777781</v>
      </c>
      <c r="O63" t="str">
        <f>TRIM("5KM: "&amp;Report!$C$28&amp;" "&amp;Report!$C$29&amp;" "&amp;Report!$C$30&amp;" "&amp;Report!$C$31)</f>
        <v>5KM: Overcast, calm, slight southerly Ashley and Kate Using charter boat (Greg Pilgrim)</v>
      </c>
      <c r="P63" t="str">
        <f>Report!$H$60</f>
        <v>Eureka Manta 2</v>
      </c>
    </row>
    <row r="64" spans="1:16" x14ac:dyDescent="0.2">
      <c r="A64" t="s">
        <v>70</v>
      </c>
      <c r="B64">
        <v>901</v>
      </c>
      <c r="C64">
        <v>5</v>
      </c>
      <c r="D64" t="s">
        <v>80</v>
      </c>
      <c r="E64" s="126">
        <f>Report!$B$2</f>
        <v>44328</v>
      </c>
      <c r="F64" s="127">
        <f>Report!$J$24</f>
        <v>0.40277777777777773</v>
      </c>
      <c r="G64" s="127" t="str">
        <f>Report!$K$24</f>
        <v>PDT</v>
      </c>
      <c r="H64">
        <f>Report!B22</f>
        <v>35</v>
      </c>
      <c r="I64">
        <f>IF(Report!C22,Report!C22,"")</f>
        <v>31.4</v>
      </c>
      <c r="J64">
        <f>IF(Report!D22,Report!D22,"")</f>
        <v>8.8800000000000008</v>
      </c>
      <c r="K64" t="str">
        <f>IF(Report!E22,Report!E22,"")</f>
        <v/>
      </c>
      <c r="L64">
        <f>IF(Report!F22,Report!F22,"")</f>
        <v>3.63</v>
      </c>
      <c r="M64">
        <f>IF(Report!G22,Report!G22,"")</f>
        <v>0.39265780137318462</v>
      </c>
      <c r="N64" s="128">
        <f t="shared" si="0"/>
        <v>44328.402777777781</v>
      </c>
      <c r="O64" t="str">
        <f>TRIM("5KM: "&amp;Report!$C$28&amp;" "&amp;Report!$C$29&amp;" "&amp;Report!$C$30&amp;" "&amp;Report!$C$31)</f>
        <v>5KM: Overcast, calm, slight southerly Ashley and Kate Using charter boat (Greg Pilgrim)</v>
      </c>
      <c r="P64" t="str">
        <f>Report!$H$60</f>
        <v>Eureka Manta 2</v>
      </c>
    </row>
    <row r="65" spans="1:16" x14ac:dyDescent="0.2">
      <c r="A65" t="s">
        <v>70</v>
      </c>
      <c r="B65">
        <v>901</v>
      </c>
      <c r="C65">
        <v>5</v>
      </c>
      <c r="D65" t="s">
        <v>80</v>
      </c>
      <c r="E65" s="126">
        <f>Report!$B$2</f>
        <v>44328</v>
      </c>
      <c r="F65" s="127">
        <f>Report!$J$24</f>
        <v>0.40277777777777773</v>
      </c>
      <c r="G65" s="127" t="str">
        <f>Report!$K$24</f>
        <v>PDT</v>
      </c>
      <c r="H65">
        <f>Report!B23</f>
        <v>40</v>
      </c>
      <c r="I65">
        <f>IF(Report!C23,Report!C23,"")</f>
        <v>32.36</v>
      </c>
      <c r="J65">
        <f>IF(Report!D23,Report!D23,"")</f>
        <v>8.85</v>
      </c>
      <c r="K65" t="str">
        <f>IF(Report!E23,Report!E23,"")</f>
        <v/>
      </c>
      <c r="L65">
        <f>IF(Report!F23,Report!F23,"")</f>
        <v>3.64</v>
      </c>
      <c r="M65">
        <f>IF(Report!G23,Report!G23,"")</f>
        <v>0.39603232916972814</v>
      </c>
      <c r="N65" s="128">
        <f t="shared" si="0"/>
        <v>44328.402777777781</v>
      </c>
      <c r="O65" t="str">
        <f>TRIM("5KM: "&amp;Report!$C$28&amp;" "&amp;Report!$C$29&amp;" "&amp;Report!$C$30&amp;" "&amp;Report!$C$31)</f>
        <v>5KM: Overcast, calm, slight southerly Ashley and Kate Using charter boat (Greg Pilgrim)</v>
      </c>
      <c r="P65" t="str">
        <f>Report!$H$60</f>
        <v>Eureka Manta 2</v>
      </c>
    </row>
    <row r="66" spans="1:16" x14ac:dyDescent="0.2">
      <c r="A66" t="s">
        <v>70</v>
      </c>
      <c r="B66">
        <v>901</v>
      </c>
      <c r="C66">
        <v>5</v>
      </c>
      <c r="D66" t="s">
        <v>80</v>
      </c>
      <c r="E66" s="126">
        <f>Report!$B$2</f>
        <v>44328</v>
      </c>
      <c r="F66" s="127">
        <f>Report!$J$24</f>
        <v>0.40277777777777773</v>
      </c>
      <c r="G66" s="127" t="str">
        <f>Report!$K$24</f>
        <v>PDT</v>
      </c>
      <c r="H66">
        <f>Report!B24</f>
        <v>45</v>
      </c>
      <c r="I66">
        <f>IF(Report!C24,Report!C24,"")</f>
        <v>32.380000000000003</v>
      </c>
      <c r="J66">
        <f>IF(Report!D24,Report!D24,"")</f>
        <v>8.84</v>
      </c>
      <c r="K66" t="str">
        <f>IF(Report!E24,Report!E24,"")</f>
        <v/>
      </c>
      <c r="L66">
        <f>IF(Report!F24,Report!F24,"")</f>
        <v>3.64</v>
      </c>
      <c r="M66">
        <f>IF(Report!G24,Report!G24,"")</f>
        <v>0.39599273368226051</v>
      </c>
      <c r="N66" s="128">
        <f t="shared" si="0"/>
        <v>44328.402777777781</v>
      </c>
      <c r="O66" t="str">
        <f>TRIM("5KM: "&amp;Report!$C$28&amp;" "&amp;Report!$C$29&amp;" "&amp;Report!$C$30&amp;" "&amp;Report!$C$31)</f>
        <v>5KM: Overcast, calm, slight southerly Ashley and Kate Using charter boat (Greg Pilgrim)</v>
      </c>
      <c r="P66" t="str">
        <f>Report!$H$60</f>
        <v>Eureka Manta 2</v>
      </c>
    </row>
    <row r="67" spans="1:16" x14ac:dyDescent="0.2">
      <c r="A67" t="s">
        <v>70</v>
      </c>
      <c r="B67">
        <v>901</v>
      </c>
      <c r="C67">
        <v>5</v>
      </c>
      <c r="D67" t="s">
        <v>80</v>
      </c>
      <c r="E67" s="126">
        <f>Report!$B$2</f>
        <v>44328</v>
      </c>
      <c r="F67" s="127">
        <f>Report!$J$24</f>
        <v>0.40277777777777773</v>
      </c>
      <c r="G67" s="127" t="str">
        <f>Report!$K$24</f>
        <v>PDT</v>
      </c>
      <c r="H67">
        <f>Report!B25</f>
        <v>50</v>
      </c>
      <c r="I67">
        <f>IF(Report!C25,Report!C25,"")</f>
        <v>32.380000000000003</v>
      </c>
      <c r="J67">
        <f>IF(Report!D25,Report!D25,"")</f>
        <v>8.82</v>
      </c>
      <c r="K67" t="str">
        <f>IF(Report!E25,Report!E25,"")</f>
        <v/>
      </c>
      <c r="L67">
        <f>IF(Report!F25,Report!F25,"")</f>
        <v>3.65</v>
      </c>
      <c r="M67">
        <f>IF(Report!G25,Report!G25,"")</f>
        <v>0.39689305819991622</v>
      </c>
      <c r="N67" s="128">
        <f t="shared" ref="N67" si="1">E67+F67</f>
        <v>44328.402777777781</v>
      </c>
      <c r="O67" t="str">
        <f>TRIM("5KM: "&amp;Report!$C$28&amp;" "&amp;Report!$C$29&amp;" "&amp;Report!$C$30&amp;" "&amp;Report!$C$31)</f>
        <v>5KM: Overcast, calm, slight southerly Ashley and Kate Using charter boat (Greg Pilgrim)</v>
      </c>
      <c r="P67" t="str">
        <f>Report!$H$60</f>
        <v>Eureka Manta 2</v>
      </c>
    </row>
  </sheetData>
  <sheetProtection sheet="1" objects="1" scenarios="1" formatCells="0" formatColumns="0" formatRows="0" sort="0" autoFilter="0" pivotTables="0"/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syncVertical="1" syncRef="A1" transitionEvaluation="1">
    <pageSetUpPr fitToPage="1"/>
  </sheetPr>
  <dimension ref="A1:AK101"/>
  <sheetViews>
    <sheetView showGridLines="0" zoomScale="115" workbookViewId="0">
      <selection sqref="A1:XFD1048576"/>
    </sheetView>
  </sheetViews>
  <sheetFormatPr defaultColWidth="9.7109375" defaultRowHeight="12" customHeight="1" x14ac:dyDescent="0.2"/>
  <cols>
    <col min="1" max="1" width="9.28515625" style="1" customWidth="1"/>
    <col min="2" max="2" width="6.7109375" style="1" customWidth="1"/>
    <col min="3" max="4" width="7.7109375" style="1" customWidth="1"/>
    <col min="5" max="5" width="7.28515625" style="1" customWidth="1"/>
    <col min="6" max="7" width="8.28515625" style="1" customWidth="1"/>
    <col min="8" max="8" width="8.7109375" style="1" customWidth="1"/>
    <col min="9" max="9" width="6.7109375" style="1" customWidth="1"/>
    <col min="10" max="10" width="8.7109375" style="1" customWidth="1"/>
    <col min="11" max="11" width="7.7109375" style="1" customWidth="1"/>
    <col min="12" max="12" width="7.28515625" style="1" customWidth="1"/>
    <col min="13" max="13" width="7.7109375" style="1" customWidth="1"/>
    <col min="14" max="14" width="8.28515625" style="1" customWidth="1"/>
    <col min="15" max="15" width="6.28515625" style="1" customWidth="1"/>
    <col min="16" max="16" width="1.7109375" style="1" customWidth="1"/>
    <col min="17" max="17" width="0.85546875" style="1" customWidth="1"/>
    <col min="18" max="18" width="7.28515625" style="1" customWidth="1"/>
    <col min="19" max="19" width="5.7109375" style="1" customWidth="1"/>
    <col min="20" max="20" width="6.28515625" style="1" customWidth="1"/>
    <col min="21" max="16384" width="9.7109375" style="1"/>
  </cols>
  <sheetData>
    <row r="1" spans="1:37" ht="15" customHeight="1" x14ac:dyDescent="0.25">
      <c r="B1" s="188" t="s">
        <v>28</v>
      </c>
      <c r="C1" s="188"/>
      <c r="D1" s="188"/>
      <c r="E1" s="188"/>
      <c r="F1" s="188"/>
      <c r="G1" s="188"/>
      <c r="H1" s="188"/>
      <c r="I1" s="188"/>
      <c r="J1" s="188"/>
      <c r="K1" s="188"/>
      <c r="L1" s="188"/>
      <c r="M1" s="188"/>
      <c r="N1" s="188"/>
      <c r="O1" s="188"/>
      <c r="P1" s="30"/>
      <c r="Q1" s="59"/>
      <c r="R1" s="68"/>
      <c r="S1" s="68"/>
      <c r="T1" s="68"/>
      <c r="U1" s="45"/>
      <c r="V1" s="45"/>
      <c r="W1" s="45"/>
      <c r="X1" s="45"/>
      <c r="Y1" s="45"/>
      <c r="Z1" s="45"/>
    </row>
    <row r="2" spans="1:37" ht="15" customHeight="1" x14ac:dyDescent="0.25">
      <c r="B2" s="195">
        <v>42256</v>
      </c>
      <c r="C2" s="196"/>
      <c r="D2" s="196"/>
      <c r="E2" s="196"/>
      <c r="F2" s="196"/>
      <c r="G2" s="196"/>
      <c r="H2" s="196"/>
      <c r="I2" s="196"/>
      <c r="J2" s="196"/>
      <c r="K2" s="196"/>
      <c r="L2" s="196"/>
      <c r="M2" s="196"/>
      <c r="N2" s="196"/>
      <c r="O2" s="196"/>
      <c r="P2" s="30"/>
      <c r="Q2" s="59"/>
      <c r="R2" s="68"/>
      <c r="S2" s="68"/>
      <c r="T2" s="68"/>
      <c r="U2" s="45"/>
      <c r="V2" s="45"/>
      <c r="W2" s="45"/>
      <c r="X2" s="45"/>
      <c r="Y2" s="45"/>
      <c r="Z2" s="45"/>
    </row>
    <row r="3" spans="1:37" ht="6" customHeight="1" x14ac:dyDescent="0.2">
      <c r="B3" s="22"/>
      <c r="C3" s="26"/>
      <c r="Q3" s="45"/>
      <c r="R3" s="64"/>
      <c r="S3" s="64"/>
      <c r="T3" s="64"/>
      <c r="U3" s="45"/>
      <c r="V3" s="45"/>
      <c r="W3" s="45"/>
      <c r="X3" s="45"/>
      <c r="Y3" s="45"/>
      <c r="Z3" s="45"/>
    </row>
    <row r="4" spans="1:37" ht="12" customHeight="1" x14ac:dyDescent="0.2">
      <c r="B4" s="193" t="s">
        <v>27</v>
      </c>
      <c r="C4" s="193"/>
      <c r="D4" s="193"/>
      <c r="E4" s="193"/>
      <c r="F4" s="193"/>
      <c r="G4" s="193"/>
      <c r="I4" s="193" t="s">
        <v>44</v>
      </c>
      <c r="J4" s="193"/>
      <c r="K4" s="193"/>
      <c r="L4" s="193"/>
      <c r="M4" s="193"/>
      <c r="N4" s="193"/>
      <c r="O4" s="193"/>
      <c r="Q4" s="45"/>
      <c r="R4" s="64"/>
      <c r="S4" s="64"/>
      <c r="T4" s="64"/>
      <c r="U4" s="45"/>
      <c r="V4" s="45"/>
      <c r="W4" s="45"/>
      <c r="X4" s="45"/>
      <c r="Y4" s="45"/>
      <c r="Z4" s="45"/>
    </row>
    <row r="5" spans="1:37" ht="12" customHeight="1" x14ac:dyDescent="0.2">
      <c r="A5" s="6"/>
      <c r="B5" s="19" t="s">
        <v>0</v>
      </c>
      <c r="C5" s="113" t="s">
        <v>1</v>
      </c>
      <c r="D5" s="113" t="s">
        <v>2</v>
      </c>
      <c r="E5" s="13"/>
      <c r="F5" s="187" t="s">
        <v>33</v>
      </c>
      <c r="G5" s="187"/>
      <c r="H5" s="31"/>
      <c r="I5" s="19" t="s">
        <v>0</v>
      </c>
      <c r="J5" s="113" t="s">
        <v>1</v>
      </c>
      <c r="K5" s="113" t="s">
        <v>2</v>
      </c>
      <c r="L5" s="13"/>
      <c r="M5" s="187" t="s">
        <v>33</v>
      </c>
      <c r="N5" s="187"/>
      <c r="O5" s="114" t="s">
        <v>24</v>
      </c>
      <c r="P5" s="6"/>
      <c r="Q5" s="60"/>
      <c r="R5" s="69" t="s">
        <v>24</v>
      </c>
      <c r="S5" s="64"/>
      <c r="T5" s="64"/>
      <c r="U5" s="45"/>
      <c r="V5" s="45"/>
      <c r="W5" s="45"/>
      <c r="X5" s="45"/>
      <c r="Y5" s="45"/>
      <c r="Z5" s="45"/>
    </row>
    <row r="6" spans="1:37" ht="12" customHeight="1" x14ac:dyDescent="0.2">
      <c r="A6" s="6"/>
      <c r="B6" s="20" t="s">
        <v>3</v>
      </c>
      <c r="C6" s="15" t="s">
        <v>12</v>
      </c>
      <c r="D6" s="63" t="s">
        <v>30</v>
      </c>
      <c r="E6" s="16" t="s">
        <v>4</v>
      </c>
      <c r="F6" s="17" t="s">
        <v>13</v>
      </c>
      <c r="G6" s="15" t="s">
        <v>14</v>
      </c>
      <c r="H6" s="31"/>
      <c r="I6" s="20" t="s">
        <v>3</v>
      </c>
      <c r="J6" s="15" t="s">
        <v>12</v>
      </c>
      <c r="K6" s="63" t="s">
        <v>30</v>
      </c>
      <c r="L6" s="16" t="s">
        <v>4</v>
      </c>
      <c r="M6" s="17" t="s">
        <v>13</v>
      </c>
      <c r="N6" s="15" t="s">
        <v>14</v>
      </c>
      <c r="O6" s="18" t="s">
        <v>7</v>
      </c>
      <c r="P6" s="6"/>
      <c r="Q6" s="60"/>
      <c r="R6" s="61" t="s">
        <v>25</v>
      </c>
      <c r="S6" s="64"/>
      <c r="T6" s="64"/>
      <c r="U6" s="45"/>
      <c r="V6" s="45"/>
      <c r="W6" s="45"/>
      <c r="X6" s="45"/>
      <c r="Y6" s="45"/>
      <c r="Z6" s="45"/>
    </row>
    <row r="7" spans="1:37" ht="12" customHeight="1" x14ac:dyDescent="0.2">
      <c r="A7" s="7"/>
      <c r="B7" s="53" t="s">
        <v>5</v>
      </c>
      <c r="C7" s="33"/>
      <c r="D7" s="33"/>
      <c r="E7" s="33"/>
      <c r="F7" s="33"/>
      <c r="G7" s="84">
        <f t="shared" ref="G7:G27" si="0">F7*(33.5+D7)/(475-2.65*C7)</f>
        <v>0</v>
      </c>
      <c r="H7" s="7"/>
      <c r="I7" s="53" t="s">
        <v>5</v>
      </c>
      <c r="J7" s="33"/>
      <c r="K7" s="93"/>
      <c r="L7" s="93"/>
      <c r="M7" s="93"/>
      <c r="N7" s="94">
        <f t="shared" ref="N7:N19" si="1">M7*(33.5+K7)/(475-2.65*J7)</f>
        <v>0</v>
      </c>
      <c r="O7" s="34"/>
      <c r="P7" s="7"/>
      <c r="Q7" s="57"/>
      <c r="R7" s="64"/>
      <c r="S7" s="64"/>
      <c r="T7" s="64"/>
      <c r="U7" s="45"/>
      <c r="V7" s="45"/>
      <c r="W7" s="45"/>
      <c r="X7" s="45"/>
      <c r="Y7" s="45"/>
      <c r="Z7" s="45"/>
      <c r="AJ7" s="2"/>
      <c r="AK7" s="3"/>
    </row>
    <row r="8" spans="1:37" x14ac:dyDescent="0.2">
      <c r="A8" s="7"/>
      <c r="B8" s="85">
        <v>0</v>
      </c>
      <c r="C8" s="33"/>
      <c r="D8" s="33"/>
      <c r="E8" s="33"/>
      <c r="F8" s="33"/>
      <c r="G8" s="84">
        <f t="shared" si="0"/>
        <v>0</v>
      </c>
      <c r="H8" s="7"/>
      <c r="I8" s="85">
        <v>0</v>
      </c>
      <c r="J8" s="33"/>
      <c r="K8" s="33"/>
      <c r="L8" s="33"/>
      <c r="M8" s="33"/>
      <c r="N8" s="39">
        <f t="shared" si="1"/>
        <v>0</v>
      </c>
      <c r="O8" s="9" t="s">
        <v>6</v>
      </c>
      <c r="P8" s="7"/>
      <c r="Q8" s="57"/>
      <c r="R8" s="64"/>
      <c r="S8" s="64"/>
      <c r="T8" s="64"/>
      <c r="U8" s="45"/>
      <c r="V8" s="45"/>
      <c r="W8" s="45"/>
      <c r="X8" s="45"/>
      <c r="Y8" s="45"/>
      <c r="Z8" s="45"/>
    </row>
    <row r="9" spans="1:37" ht="12" customHeight="1" x14ac:dyDescent="0.2">
      <c r="A9" s="7"/>
      <c r="B9" s="85">
        <v>1</v>
      </c>
      <c r="C9" s="33"/>
      <c r="D9" s="33"/>
      <c r="E9" s="33"/>
      <c r="F9" s="33"/>
      <c r="G9" s="84">
        <f t="shared" si="0"/>
        <v>0</v>
      </c>
      <c r="H9" s="7"/>
      <c r="I9" s="54">
        <v>1</v>
      </c>
      <c r="J9" s="33"/>
      <c r="K9" s="33"/>
      <c r="L9" s="33"/>
      <c r="M9" s="33"/>
      <c r="N9" s="39">
        <f t="shared" si="1"/>
        <v>0</v>
      </c>
      <c r="O9" s="8"/>
      <c r="P9" s="7"/>
      <c r="Q9" s="57"/>
      <c r="R9" s="55"/>
      <c r="S9" s="64"/>
      <c r="T9" s="64"/>
      <c r="U9" s="45"/>
      <c r="V9" s="45"/>
      <c r="W9" s="45"/>
      <c r="X9" s="45"/>
      <c r="Y9" s="45"/>
      <c r="Z9" s="45"/>
      <c r="AJ9" s="2"/>
      <c r="AK9" s="3"/>
    </row>
    <row r="10" spans="1:37" ht="12" customHeight="1" x14ac:dyDescent="0.2">
      <c r="A10" s="7"/>
      <c r="B10" s="85">
        <v>2</v>
      </c>
      <c r="C10" s="33"/>
      <c r="D10" s="33"/>
      <c r="E10" s="33"/>
      <c r="F10" s="33"/>
      <c r="G10" s="84">
        <f t="shared" si="0"/>
        <v>0</v>
      </c>
      <c r="H10" s="7"/>
      <c r="I10" s="54">
        <v>2</v>
      </c>
      <c r="J10" s="33"/>
      <c r="K10" s="33"/>
      <c r="L10" s="33"/>
      <c r="M10" s="33"/>
      <c r="N10" s="39">
        <f t="shared" si="1"/>
        <v>0</v>
      </c>
      <c r="O10" s="9"/>
      <c r="P10" s="7"/>
      <c r="Q10" s="57"/>
      <c r="R10" s="70"/>
      <c r="S10" s="64"/>
      <c r="T10" s="64"/>
      <c r="U10" s="45"/>
      <c r="V10" s="45"/>
      <c r="W10" s="45"/>
      <c r="X10" s="45"/>
      <c r="Y10" s="45"/>
      <c r="Z10" s="45"/>
    </row>
    <row r="11" spans="1:37" ht="12" customHeight="1" x14ac:dyDescent="0.2">
      <c r="A11" s="7"/>
      <c r="B11" s="85">
        <v>3</v>
      </c>
      <c r="C11" s="33"/>
      <c r="D11" s="33"/>
      <c r="E11" s="33"/>
      <c r="F11" s="33"/>
      <c r="G11" s="84">
        <f t="shared" si="0"/>
        <v>0</v>
      </c>
      <c r="H11" s="7"/>
      <c r="I11" s="54">
        <v>3</v>
      </c>
      <c r="J11" s="33"/>
      <c r="K11" s="33"/>
      <c r="L11" s="33"/>
      <c r="M11" s="33"/>
      <c r="N11" s="39">
        <f t="shared" si="1"/>
        <v>0</v>
      </c>
      <c r="O11" s="9" t="s">
        <v>6</v>
      </c>
      <c r="P11" s="7"/>
      <c r="Q11" s="57"/>
      <c r="R11" s="64"/>
      <c r="S11" s="64"/>
      <c r="T11" s="64"/>
      <c r="U11" s="45"/>
      <c r="V11" s="45"/>
      <c r="W11" s="45"/>
      <c r="X11" s="45"/>
      <c r="Y11" s="45"/>
      <c r="Z11" s="45"/>
      <c r="AJ11" s="2"/>
      <c r="AK11" s="3"/>
    </row>
    <row r="12" spans="1:37" ht="12" customHeight="1" x14ac:dyDescent="0.2">
      <c r="A12" s="7"/>
      <c r="B12" s="85">
        <v>4</v>
      </c>
      <c r="C12" s="33"/>
      <c r="D12" s="33"/>
      <c r="E12" s="33"/>
      <c r="F12" s="33"/>
      <c r="G12" s="84">
        <f t="shared" si="0"/>
        <v>0</v>
      </c>
      <c r="H12" s="7"/>
      <c r="I12" s="54">
        <v>4</v>
      </c>
      <c r="J12" s="33"/>
      <c r="K12" s="33"/>
      <c r="L12" s="33"/>
      <c r="M12" s="33"/>
      <c r="N12" s="39">
        <f t="shared" si="1"/>
        <v>0</v>
      </c>
      <c r="O12" s="9" t="s">
        <v>6</v>
      </c>
      <c r="P12" s="7"/>
      <c r="Q12" s="57"/>
      <c r="R12" s="64"/>
      <c r="S12" s="64"/>
      <c r="T12" s="64"/>
      <c r="U12" s="45"/>
      <c r="V12" s="45"/>
      <c r="W12" s="45"/>
      <c r="X12" s="45"/>
      <c r="Y12" s="45"/>
      <c r="Z12" s="45"/>
    </row>
    <row r="13" spans="1:37" ht="12" customHeight="1" x14ac:dyDescent="0.2">
      <c r="A13" s="7"/>
      <c r="B13" s="85">
        <v>5</v>
      </c>
      <c r="C13" s="33"/>
      <c r="D13" s="33"/>
      <c r="E13" s="33"/>
      <c r="F13" s="33"/>
      <c r="G13" s="84">
        <f t="shared" si="0"/>
        <v>0</v>
      </c>
      <c r="H13" s="7"/>
      <c r="I13" s="54">
        <v>5</v>
      </c>
      <c r="J13" s="33"/>
      <c r="K13" s="33"/>
      <c r="L13" s="33"/>
      <c r="M13" s="33"/>
      <c r="N13" s="39">
        <f t="shared" si="1"/>
        <v>0</v>
      </c>
      <c r="O13" s="9" t="s">
        <v>6</v>
      </c>
      <c r="P13" s="7"/>
      <c r="Q13" s="57"/>
      <c r="R13" s="64"/>
      <c r="S13" s="64"/>
      <c r="T13" s="64"/>
      <c r="U13" s="45"/>
      <c r="V13" s="45"/>
      <c r="W13" s="45"/>
      <c r="X13" s="45"/>
      <c r="Y13" s="45"/>
      <c r="Z13" s="45"/>
      <c r="AJ13" s="2"/>
      <c r="AK13" s="3"/>
    </row>
    <row r="14" spans="1:37" ht="12" customHeight="1" x14ac:dyDescent="0.2">
      <c r="A14" s="7"/>
      <c r="B14" s="85">
        <v>6</v>
      </c>
      <c r="C14" s="33"/>
      <c r="D14" s="33"/>
      <c r="E14" s="33"/>
      <c r="F14" s="33"/>
      <c r="G14" s="84">
        <f t="shared" si="0"/>
        <v>0</v>
      </c>
      <c r="H14" s="7"/>
      <c r="I14" s="54">
        <v>6</v>
      </c>
      <c r="J14" s="33"/>
      <c r="K14" s="33"/>
      <c r="L14" s="33"/>
      <c r="M14" s="33"/>
      <c r="N14" s="39">
        <f t="shared" si="1"/>
        <v>0</v>
      </c>
      <c r="O14" s="9" t="s">
        <v>6</v>
      </c>
      <c r="P14" s="7"/>
      <c r="Q14" s="57"/>
      <c r="R14" s="64"/>
      <c r="S14" s="64"/>
      <c r="T14" s="64"/>
      <c r="U14" s="45"/>
      <c r="V14" s="45"/>
      <c r="W14" s="45"/>
      <c r="X14" s="45"/>
      <c r="Y14" s="45"/>
      <c r="Z14" s="45"/>
    </row>
    <row r="15" spans="1:37" ht="12" customHeight="1" x14ac:dyDescent="0.2">
      <c r="A15" s="7"/>
      <c r="B15" s="85">
        <v>7</v>
      </c>
      <c r="C15" s="33"/>
      <c r="D15" s="33"/>
      <c r="E15" s="33"/>
      <c r="F15" s="33"/>
      <c r="G15" s="84">
        <f t="shared" si="0"/>
        <v>0</v>
      </c>
      <c r="H15" s="7"/>
      <c r="I15" s="54">
        <v>7</v>
      </c>
      <c r="J15" s="33"/>
      <c r="K15" s="33"/>
      <c r="L15" s="33"/>
      <c r="M15" s="33"/>
      <c r="N15" s="39">
        <f t="shared" si="1"/>
        <v>0</v>
      </c>
      <c r="O15" s="9" t="s">
        <v>6</v>
      </c>
      <c r="P15" s="7"/>
      <c r="Q15" s="57"/>
      <c r="R15" s="64"/>
      <c r="S15" s="64"/>
      <c r="T15" s="64"/>
      <c r="U15" s="45"/>
      <c r="V15" s="45"/>
      <c r="W15" s="45"/>
      <c r="X15" s="45"/>
      <c r="Y15" s="45"/>
      <c r="Z15" s="45"/>
      <c r="AJ15" s="2"/>
      <c r="AK15" s="3"/>
    </row>
    <row r="16" spans="1:37" ht="12" customHeight="1" x14ac:dyDescent="0.2">
      <c r="A16" s="7"/>
      <c r="B16" s="85">
        <v>8</v>
      </c>
      <c r="C16" s="33"/>
      <c r="D16" s="33"/>
      <c r="E16" s="33"/>
      <c r="F16" s="33"/>
      <c r="G16" s="84">
        <f t="shared" si="0"/>
        <v>0</v>
      </c>
      <c r="H16" s="7"/>
      <c r="I16" s="54">
        <v>8</v>
      </c>
      <c r="J16" s="33"/>
      <c r="K16" s="33"/>
      <c r="L16" s="33"/>
      <c r="M16" s="33"/>
      <c r="N16" s="39">
        <f t="shared" si="1"/>
        <v>0</v>
      </c>
      <c r="O16" s="9" t="s">
        <v>6</v>
      </c>
      <c r="P16" s="7"/>
      <c r="Q16" s="57"/>
      <c r="R16" s="64"/>
      <c r="S16" s="64"/>
      <c r="T16" s="64"/>
      <c r="U16" s="45"/>
      <c r="V16" s="45"/>
      <c r="W16" s="45"/>
      <c r="X16" s="45"/>
      <c r="Y16" s="45"/>
      <c r="Z16" s="45"/>
    </row>
    <row r="17" spans="1:37" ht="12" customHeight="1" x14ac:dyDescent="0.2">
      <c r="A17" s="7"/>
      <c r="B17" s="85">
        <v>9</v>
      </c>
      <c r="C17" s="33"/>
      <c r="D17" s="33"/>
      <c r="E17" s="33"/>
      <c r="F17" s="33"/>
      <c r="G17" s="84">
        <f t="shared" si="0"/>
        <v>0</v>
      </c>
      <c r="H17" s="7"/>
      <c r="I17" s="54">
        <v>9</v>
      </c>
      <c r="J17" s="8"/>
      <c r="K17" s="8"/>
      <c r="L17" s="8"/>
      <c r="M17" s="8"/>
      <c r="N17" s="39">
        <f t="shared" si="1"/>
        <v>0</v>
      </c>
      <c r="O17" s="9" t="s">
        <v>6</v>
      </c>
      <c r="P17" s="7"/>
      <c r="Q17" s="57"/>
      <c r="R17" s="64"/>
      <c r="S17" s="64"/>
      <c r="T17" s="64"/>
      <c r="U17" s="45"/>
      <c r="V17" s="45"/>
      <c r="W17" s="45"/>
      <c r="X17" s="45"/>
      <c r="Y17" s="45"/>
      <c r="Z17" s="45"/>
      <c r="AJ17" s="2"/>
      <c r="AK17" s="3"/>
    </row>
    <row r="18" spans="1:37" ht="12" customHeight="1" x14ac:dyDescent="0.2">
      <c r="A18" s="7"/>
      <c r="B18" s="85">
        <v>10</v>
      </c>
      <c r="C18" s="33"/>
      <c r="D18" s="33"/>
      <c r="E18" s="33"/>
      <c r="F18" s="33"/>
      <c r="G18" s="84">
        <f t="shared" si="0"/>
        <v>0</v>
      </c>
      <c r="H18" s="7"/>
      <c r="I18" s="54">
        <v>10</v>
      </c>
      <c r="J18" s="8"/>
      <c r="K18" s="8"/>
      <c r="L18" s="8"/>
      <c r="M18" s="8"/>
      <c r="N18" s="39">
        <f t="shared" si="1"/>
        <v>0</v>
      </c>
      <c r="O18" s="8"/>
      <c r="P18" s="7"/>
      <c r="Q18" s="57"/>
      <c r="R18" s="55"/>
      <c r="S18" s="64"/>
      <c r="T18" s="64"/>
      <c r="U18" s="45"/>
      <c r="V18" s="45"/>
      <c r="W18" s="45"/>
      <c r="X18" s="45"/>
      <c r="Y18" s="45"/>
      <c r="Z18" s="45"/>
    </row>
    <row r="19" spans="1:37" ht="12" customHeight="1" x14ac:dyDescent="0.2">
      <c r="A19" s="7"/>
      <c r="B19" s="85">
        <v>12</v>
      </c>
      <c r="C19" s="33"/>
      <c r="D19" s="33"/>
      <c r="E19" s="33"/>
      <c r="F19" s="33"/>
      <c r="G19" s="84">
        <f t="shared" si="0"/>
        <v>0</v>
      </c>
      <c r="H19" s="7"/>
      <c r="I19" s="54">
        <v>12</v>
      </c>
      <c r="J19" s="8"/>
      <c r="K19" s="8"/>
      <c r="L19" s="8"/>
      <c r="M19" s="8"/>
      <c r="N19" s="39">
        <f t="shared" si="1"/>
        <v>0</v>
      </c>
      <c r="O19" s="9" t="s">
        <v>6</v>
      </c>
      <c r="P19" s="7"/>
      <c r="Q19" s="57"/>
      <c r="R19" s="70"/>
      <c r="S19" s="64"/>
      <c r="T19" s="64"/>
      <c r="U19" s="45"/>
      <c r="V19" s="45"/>
      <c r="W19" s="45"/>
      <c r="X19" s="45"/>
      <c r="Y19" s="45"/>
      <c r="Z19" s="45"/>
      <c r="AJ19" s="2"/>
      <c r="AK19" s="3"/>
    </row>
    <row r="20" spans="1:37" ht="12" customHeight="1" x14ac:dyDescent="0.2">
      <c r="A20" s="7"/>
      <c r="B20" s="85">
        <v>15</v>
      </c>
      <c r="C20" s="33"/>
      <c r="D20" s="33"/>
      <c r="E20" s="33"/>
      <c r="F20" s="33"/>
      <c r="G20" s="84">
        <f t="shared" si="0"/>
        <v>0</v>
      </c>
      <c r="H20" s="7"/>
      <c r="I20" s="54">
        <v>15</v>
      </c>
      <c r="J20" s="8"/>
      <c r="K20" s="8"/>
      <c r="L20" s="8"/>
      <c r="M20" s="8"/>
      <c r="N20" s="39">
        <f>M20*(33.5+K20)/(475-2.65*J20)</f>
        <v>0</v>
      </c>
      <c r="O20" s="9" t="s">
        <v>6</v>
      </c>
      <c r="P20" s="7"/>
      <c r="Q20" s="57"/>
      <c r="R20" s="64"/>
      <c r="S20" s="64"/>
      <c r="T20" s="64"/>
      <c r="U20" s="45"/>
      <c r="V20" s="45"/>
      <c r="W20" s="45"/>
      <c r="X20" s="45"/>
      <c r="Y20" s="45"/>
      <c r="Z20" s="45"/>
    </row>
    <row r="21" spans="1:37" ht="12" customHeight="1" x14ac:dyDescent="0.2">
      <c r="A21" s="7"/>
      <c r="B21" s="85">
        <v>20</v>
      </c>
      <c r="C21" s="33"/>
      <c r="D21" s="33"/>
      <c r="E21" s="33"/>
      <c r="F21" s="33"/>
      <c r="G21" s="84">
        <f t="shared" si="0"/>
        <v>0</v>
      </c>
      <c r="H21" s="7"/>
      <c r="I21" s="54">
        <v>20</v>
      </c>
      <c r="J21" s="8"/>
      <c r="K21" s="8"/>
      <c r="L21" s="8"/>
      <c r="M21" s="8"/>
      <c r="N21" s="39">
        <f>M21*(33.5+K21)/(475-2.65*J21)</f>
        <v>0</v>
      </c>
      <c r="O21" s="87"/>
      <c r="P21" s="7"/>
      <c r="Q21" s="57"/>
      <c r="R21" s="55"/>
      <c r="S21" s="64"/>
      <c r="T21" s="64"/>
      <c r="U21" s="45"/>
      <c r="V21" s="45"/>
      <c r="W21" s="45"/>
      <c r="X21" s="45"/>
      <c r="Y21" s="45"/>
      <c r="Z21" s="45"/>
      <c r="AJ21" s="2"/>
      <c r="AK21" s="3"/>
    </row>
    <row r="22" spans="1:37" ht="12" customHeight="1" x14ac:dyDescent="0.2">
      <c r="A22" s="7"/>
      <c r="B22" s="85">
        <v>25</v>
      </c>
      <c r="C22" s="33"/>
      <c r="D22" s="33"/>
      <c r="E22" s="33"/>
      <c r="F22" s="33"/>
      <c r="G22" s="84">
        <f t="shared" si="0"/>
        <v>0</v>
      </c>
      <c r="H22" s="7"/>
      <c r="I22" s="85">
        <v>25</v>
      </c>
      <c r="J22" s="8"/>
      <c r="K22" s="8"/>
      <c r="L22" s="8"/>
      <c r="M22" s="8"/>
      <c r="N22" s="39">
        <f>M22*(33.5+K22)/(475-2.65*J22)</f>
        <v>0</v>
      </c>
      <c r="O22" s="9"/>
      <c r="P22" s="7"/>
      <c r="Q22" s="57"/>
      <c r="R22" s="70"/>
      <c r="S22" s="64"/>
      <c r="T22" s="64"/>
      <c r="U22" s="45" t="s">
        <v>34</v>
      </c>
      <c r="V22" s="45"/>
      <c r="W22" s="45"/>
      <c r="X22" s="45"/>
      <c r="Y22" s="45"/>
      <c r="Z22" s="45"/>
    </row>
    <row r="23" spans="1:37" ht="12" customHeight="1" x14ac:dyDescent="0.2">
      <c r="A23" s="7"/>
      <c r="B23" s="85">
        <v>30</v>
      </c>
      <c r="C23" s="33"/>
      <c r="D23" s="33"/>
      <c r="E23" s="33"/>
      <c r="F23" s="33"/>
      <c r="G23" s="84">
        <f t="shared" si="0"/>
        <v>0</v>
      </c>
      <c r="H23" s="7" t="s">
        <v>34</v>
      </c>
      <c r="I23" s="85" t="s">
        <v>56</v>
      </c>
      <c r="J23" s="8"/>
      <c r="K23" s="8"/>
      <c r="L23" s="8"/>
      <c r="M23" s="8"/>
      <c r="N23" s="39">
        <f>M23*(33.5+K23)/(475-2.65*J23)</f>
        <v>0</v>
      </c>
      <c r="O23" s="9" t="s">
        <v>6</v>
      </c>
      <c r="P23" s="7"/>
      <c r="Q23" s="57"/>
      <c r="R23" s="71">
        <f>R19</f>
        <v>0</v>
      </c>
      <c r="S23" s="64"/>
      <c r="T23" s="64"/>
      <c r="U23" s="45"/>
      <c r="V23" s="45"/>
      <c r="W23" s="45"/>
      <c r="X23" s="45"/>
      <c r="Y23" s="45"/>
      <c r="Z23" s="45"/>
      <c r="AJ23" s="2"/>
      <c r="AK23" s="3"/>
    </row>
    <row r="24" spans="1:37" ht="12" customHeight="1" x14ac:dyDescent="0.2">
      <c r="A24" s="7"/>
      <c r="B24" s="85" t="s">
        <v>57</v>
      </c>
      <c r="C24" s="33"/>
      <c r="D24" s="33"/>
      <c r="E24" s="33"/>
      <c r="F24" s="33"/>
      <c r="G24" s="84">
        <f t="shared" si="0"/>
        <v>0</v>
      </c>
      <c r="H24" s="7"/>
      <c r="I24" s="85">
        <v>35</v>
      </c>
      <c r="J24" s="8"/>
      <c r="K24" s="9"/>
      <c r="L24" s="8"/>
      <c r="M24" s="8"/>
      <c r="N24" s="39">
        <f>M24*(33.5+K24)/(475-2.65*J24)</f>
        <v>0</v>
      </c>
      <c r="O24" s="9"/>
      <c r="P24" s="7"/>
      <c r="Q24" s="57"/>
      <c r="R24" s="72">
        <f>R10</f>
        <v>0</v>
      </c>
      <c r="S24" s="64"/>
      <c r="T24" s="64"/>
      <c r="U24" s="45"/>
      <c r="V24" s="45"/>
      <c r="W24" s="45"/>
      <c r="X24" s="45"/>
      <c r="Y24" s="45"/>
      <c r="Z24" s="45"/>
    </row>
    <row r="25" spans="1:37" ht="12" customHeight="1" x14ac:dyDescent="0.2">
      <c r="A25" s="7"/>
      <c r="B25" s="85">
        <v>40</v>
      </c>
      <c r="C25" s="33"/>
      <c r="D25" s="33"/>
      <c r="E25" s="33"/>
      <c r="F25" s="33"/>
      <c r="G25" s="84">
        <f t="shared" si="0"/>
        <v>0</v>
      </c>
      <c r="H25" s="7"/>
      <c r="I25" s="89" t="s">
        <v>32</v>
      </c>
      <c r="J25" s="105"/>
      <c r="K25" s="27"/>
      <c r="L25" s="27"/>
      <c r="M25" s="27"/>
      <c r="N25" s="36"/>
      <c r="O25" s="10"/>
      <c r="P25" s="7"/>
      <c r="Q25" s="57"/>
      <c r="R25" s="72"/>
      <c r="S25" s="64"/>
      <c r="T25" s="64"/>
      <c r="U25" s="45"/>
      <c r="V25" s="45"/>
      <c r="W25" s="45"/>
      <c r="X25" s="45"/>
      <c r="Y25" s="45"/>
      <c r="Z25" s="45"/>
      <c r="AJ25" s="2"/>
      <c r="AK25" s="3"/>
    </row>
    <row r="26" spans="1:37" ht="12" customHeight="1" x14ac:dyDescent="0.2">
      <c r="A26" s="7"/>
      <c r="B26" s="85">
        <v>45</v>
      </c>
      <c r="C26" s="33"/>
      <c r="D26" s="33"/>
      <c r="E26" s="33"/>
      <c r="F26" s="33"/>
      <c r="G26" s="84">
        <f t="shared" si="0"/>
        <v>0</v>
      </c>
      <c r="H26" s="7"/>
      <c r="I26" s="35" t="s">
        <v>20</v>
      </c>
      <c r="J26" s="107" t="s">
        <v>51</v>
      </c>
      <c r="M26" s="29"/>
      <c r="N26" s="42"/>
      <c r="O26" s="27"/>
      <c r="P26" s="7"/>
      <c r="Q26" s="57"/>
      <c r="R26" s="72"/>
      <c r="S26" s="64"/>
      <c r="T26" s="64"/>
      <c r="U26" s="45"/>
      <c r="V26" s="45"/>
      <c r="W26" s="45"/>
      <c r="X26" s="45"/>
      <c r="Y26" s="45"/>
      <c r="Z26" s="45"/>
    </row>
    <row r="27" spans="1:37" ht="12" customHeight="1" x14ac:dyDescent="0.2">
      <c r="A27" s="90"/>
      <c r="B27" s="99" t="s">
        <v>42</v>
      </c>
      <c r="C27" s="100"/>
      <c r="D27" s="101"/>
      <c r="E27" s="101"/>
      <c r="F27" s="101"/>
      <c r="G27" s="102">
        <f t="shared" si="0"/>
        <v>0</v>
      </c>
      <c r="H27" s="7"/>
      <c r="I27" s="38" t="s">
        <v>22</v>
      </c>
      <c r="J27" s="1" t="s">
        <v>52</v>
      </c>
      <c r="N27" s="48"/>
      <c r="O27" s="25"/>
      <c r="P27" s="7"/>
      <c r="Q27" s="57"/>
      <c r="R27" s="64"/>
      <c r="S27" s="64"/>
      <c r="T27" s="64"/>
      <c r="U27" s="45"/>
      <c r="V27" s="45"/>
      <c r="W27" s="45"/>
      <c r="X27" s="45"/>
      <c r="Y27" s="45"/>
      <c r="Z27" s="45"/>
    </row>
    <row r="28" spans="1:37" ht="12" customHeight="1" x14ac:dyDescent="0.2">
      <c r="G28" s="32"/>
      <c r="I28" s="56"/>
      <c r="J28" s="103"/>
      <c r="K28" s="37"/>
      <c r="L28" s="25"/>
      <c r="M28" s="49"/>
      <c r="N28" s="37"/>
      <c r="O28" s="46"/>
      <c r="P28" s="7"/>
      <c r="Q28" s="57"/>
      <c r="R28" s="64"/>
      <c r="S28" s="64"/>
      <c r="T28" s="64"/>
      <c r="U28" s="45"/>
      <c r="V28" s="45"/>
      <c r="W28" s="45"/>
      <c r="X28" s="45"/>
      <c r="Y28" s="45"/>
      <c r="Z28" s="45"/>
    </row>
    <row r="29" spans="1:37" ht="12" customHeight="1" x14ac:dyDescent="0.2">
      <c r="A29" s="5"/>
      <c r="B29" s="35" t="s">
        <v>36</v>
      </c>
      <c r="C29" s="1" t="s">
        <v>49</v>
      </c>
      <c r="F29" s="29"/>
      <c r="G29" s="42"/>
      <c r="H29" s="25"/>
      <c r="J29" s="1" t="s">
        <v>38</v>
      </c>
      <c r="K29" s="28"/>
      <c r="L29" s="28"/>
      <c r="M29" s="28"/>
      <c r="Q29" s="45"/>
      <c r="R29" s="64"/>
      <c r="S29" s="64"/>
      <c r="T29" s="64"/>
      <c r="U29" s="45"/>
      <c r="V29" s="45"/>
      <c r="W29" s="45"/>
      <c r="X29" s="45"/>
      <c r="Y29" s="45"/>
      <c r="Z29" s="45"/>
    </row>
    <row r="30" spans="1:37" ht="12" customHeight="1" x14ac:dyDescent="0.2">
      <c r="A30" s="5"/>
      <c r="B30" s="23" t="s">
        <v>22</v>
      </c>
      <c r="G30" s="48"/>
      <c r="H30" s="25"/>
      <c r="I30" s="104"/>
      <c r="O30" s="25"/>
      <c r="Q30" s="45"/>
      <c r="R30" s="64"/>
      <c r="S30" s="64"/>
      <c r="T30" s="64"/>
      <c r="U30" s="45"/>
      <c r="V30" s="45"/>
      <c r="W30" s="45"/>
      <c r="X30" s="45"/>
      <c r="Y30" s="45"/>
      <c r="Z30" s="45"/>
    </row>
    <row r="31" spans="1:37" ht="12" customHeight="1" x14ac:dyDescent="0.2">
      <c r="A31" s="5"/>
      <c r="B31" s="24"/>
      <c r="C31" s="1" t="s">
        <v>41</v>
      </c>
      <c r="G31" s="49"/>
      <c r="H31" s="25"/>
      <c r="K31" s="62"/>
      <c r="L31" s="62"/>
      <c r="M31" s="62"/>
      <c r="Q31" s="45"/>
      <c r="R31" s="64"/>
      <c r="S31" s="64"/>
      <c r="T31" s="64"/>
      <c r="U31" s="45"/>
      <c r="V31" s="45"/>
      <c r="W31" s="45"/>
      <c r="X31" s="45"/>
      <c r="Y31" s="45"/>
      <c r="Z31" s="45"/>
    </row>
    <row r="32" spans="1:37" ht="12" customHeight="1" x14ac:dyDescent="0.2">
      <c r="A32" s="5"/>
      <c r="C32" s="1" t="s">
        <v>35</v>
      </c>
      <c r="G32" s="23"/>
      <c r="H32" s="23"/>
      <c r="P32" s="23"/>
      <c r="Q32" s="58"/>
      <c r="R32" s="65"/>
      <c r="S32" s="64"/>
      <c r="T32" s="66"/>
      <c r="U32" s="45"/>
      <c r="V32" s="45"/>
      <c r="W32" s="45"/>
      <c r="X32" s="45"/>
      <c r="Y32" s="45"/>
      <c r="Z32" s="45"/>
    </row>
    <row r="33" spans="2:26" ht="12" customHeight="1" x14ac:dyDescent="0.2">
      <c r="I33" s="193" t="s">
        <v>43</v>
      </c>
      <c r="J33" s="193"/>
      <c r="K33" s="193"/>
      <c r="L33" s="193"/>
      <c r="M33" s="193"/>
      <c r="N33" s="193"/>
      <c r="O33" s="193"/>
      <c r="Q33" s="45"/>
      <c r="R33" s="64"/>
      <c r="S33" s="64"/>
      <c r="T33" s="64"/>
      <c r="U33" s="45"/>
      <c r="V33" s="45"/>
      <c r="W33" s="45"/>
      <c r="X33" s="45"/>
      <c r="Y33" s="45"/>
      <c r="Z33" s="45"/>
    </row>
    <row r="34" spans="2:26" ht="12" customHeight="1" x14ac:dyDescent="0.2">
      <c r="B34" s="193" t="s">
        <v>45</v>
      </c>
      <c r="C34" s="193"/>
      <c r="D34" s="193"/>
      <c r="E34" s="193"/>
      <c r="F34" s="193"/>
      <c r="G34" s="193"/>
      <c r="H34" s="6"/>
      <c r="I34" s="19" t="s">
        <v>0</v>
      </c>
      <c r="J34" s="113" t="s">
        <v>1</v>
      </c>
      <c r="K34" s="113" t="s">
        <v>2</v>
      </c>
      <c r="L34" s="13"/>
      <c r="M34" s="187" t="s">
        <v>33</v>
      </c>
      <c r="N34" s="187"/>
      <c r="O34" s="114" t="s">
        <v>24</v>
      </c>
      <c r="P34" s="6"/>
      <c r="Q34" s="60"/>
      <c r="R34" s="69" t="s">
        <v>24</v>
      </c>
      <c r="S34" s="64"/>
      <c r="T34" s="64"/>
      <c r="U34" s="45"/>
      <c r="V34" s="45"/>
      <c r="W34" s="45"/>
      <c r="X34" s="45"/>
      <c r="Y34" s="45"/>
      <c r="Z34" s="45"/>
    </row>
    <row r="35" spans="2:26" ht="12" customHeight="1" x14ac:dyDescent="0.2">
      <c r="B35" s="19" t="s">
        <v>0</v>
      </c>
      <c r="C35" s="113" t="s">
        <v>1</v>
      </c>
      <c r="D35" s="113" t="s">
        <v>2</v>
      </c>
      <c r="E35" s="13"/>
      <c r="F35" s="187" t="s">
        <v>33</v>
      </c>
      <c r="G35" s="191"/>
      <c r="H35" s="6"/>
      <c r="I35" s="20" t="s">
        <v>3</v>
      </c>
      <c r="J35" s="15" t="s">
        <v>12</v>
      </c>
      <c r="K35" s="63" t="s">
        <v>30</v>
      </c>
      <c r="L35" s="16" t="s">
        <v>4</v>
      </c>
      <c r="M35" s="17" t="s">
        <v>13</v>
      </c>
      <c r="N35" s="15" t="s">
        <v>14</v>
      </c>
      <c r="O35" s="18" t="s">
        <v>7</v>
      </c>
      <c r="P35" s="6"/>
      <c r="Q35" s="60"/>
      <c r="R35" s="61" t="s">
        <v>25</v>
      </c>
      <c r="S35" s="64"/>
      <c r="T35" s="64"/>
      <c r="U35" s="45"/>
      <c r="V35" s="45"/>
      <c r="W35" s="45"/>
      <c r="X35" s="45"/>
      <c r="Y35" s="45"/>
      <c r="Z35" s="45"/>
    </row>
    <row r="36" spans="2:26" ht="12" customHeight="1" x14ac:dyDescent="0.2">
      <c r="B36" s="20" t="s">
        <v>3</v>
      </c>
      <c r="C36" s="15" t="s">
        <v>12</v>
      </c>
      <c r="D36" s="63" t="s">
        <v>30</v>
      </c>
      <c r="E36" s="16" t="s">
        <v>4</v>
      </c>
      <c r="F36" s="17" t="s">
        <v>13</v>
      </c>
      <c r="G36" s="50" t="s">
        <v>14</v>
      </c>
      <c r="H36" s="7"/>
      <c r="I36" s="54" t="s">
        <v>5</v>
      </c>
      <c r="J36" s="11"/>
      <c r="K36" s="8"/>
      <c r="L36" s="8"/>
      <c r="M36" s="8"/>
      <c r="N36" s="39">
        <f t="shared" ref="N36:N50" si="2">M36*(33.5+K36)/(475-2.65*J36)</f>
        <v>0</v>
      </c>
      <c r="O36" s="34"/>
      <c r="P36" s="7"/>
      <c r="Q36" s="57"/>
      <c r="R36" s="64"/>
      <c r="S36" s="66"/>
      <c r="T36" s="64"/>
      <c r="U36" s="45"/>
      <c r="V36" s="45"/>
      <c r="W36" s="45"/>
      <c r="X36" s="45"/>
      <c r="Y36" s="45"/>
      <c r="Z36" s="45"/>
    </row>
    <row r="37" spans="2:26" ht="12" customHeight="1" x14ac:dyDescent="0.2">
      <c r="B37" s="53" t="s">
        <v>5</v>
      </c>
      <c r="C37" s="33"/>
      <c r="D37" s="93"/>
      <c r="E37" s="93"/>
      <c r="F37" s="93"/>
      <c r="G37" s="94">
        <f t="shared" ref="G37:G50" si="3">F37*(33.5+D37)/(475-2.65*C37)</f>
        <v>0</v>
      </c>
      <c r="H37" s="7"/>
      <c r="I37" s="54">
        <v>0</v>
      </c>
      <c r="J37" s="11"/>
      <c r="K37" s="11"/>
      <c r="L37" s="8"/>
      <c r="M37" s="8"/>
      <c r="N37" s="39">
        <f t="shared" si="2"/>
        <v>0</v>
      </c>
      <c r="O37" s="9" t="s">
        <v>6</v>
      </c>
      <c r="P37" s="7"/>
      <c r="Q37" s="57"/>
      <c r="R37" s="64"/>
      <c r="S37" s="67"/>
      <c r="T37" s="64"/>
      <c r="U37" s="45"/>
      <c r="V37" s="45"/>
      <c r="W37" s="45"/>
      <c r="X37" s="45"/>
      <c r="Y37" s="45"/>
      <c r="Z37" s="45"/>
    </row>
    <row r="38" spans="2:26" ht="12" customHeight="1" x14ac:dyDescent="0.2">
      <c r="B38" s="54">
        <v>0</v>
      </c>
      <c r="C38" s="33"/>
      <c r="D38" s="33"/>
      <c r="E38" s="33"/>
      <c r="F38" s="33"/>
      <c r="G38" s="39">
        <f t="shared" si="3"/>
        <v>0</v>
      </c>
      <c r="H38" s="7"/>
      <c r="I38" s="54">
        <v>1</v>
      </c>
      <c r="J38" s="11"/>
      <c r="K38" s="11"/>
      <c r="L38" s="8"/>
      <c r="M38" s="8"/>
      <c r="N38" s="39">
        <f t="shared" si="2"/>
        <v>0</v>
      </c>
      <c r="O38" s="8"/>
      <c r="P38" s="7"/>
      <c r="Q38" s="57"/>
      <c r="R38" s="55">
        <f>M38-O38</f>
        <v>0</v>
      </c>
      <c r="S38" s="66"/>
      <c r="T38" s="64"/>
      <c r="U38" s="45"/>
      <c r="V38" s="45"/>
      <c r="W38" s="45"/>
      <c r="X38" s="45"/>
      <c r="Y38" s="45"/>
      <c r="Z38" s="45"/>
    </row>
    <row r="39" spans="2:26" ht="12" customHeight="1" x14ac:dyDescent="0.2">
      <c r="B39" s="54">
        <v>1</v>
      </c>
      <c r="C39" s="33"/>
      <c r="D39" s="33"/>
      <c r="E39" s="33"/>
      <c r="F39" s="33"/>
      <c r="G39" s="39">
        <f t="shared" si="3"/>
        <v>0</v>
      </c>
      <c r="H39" s="7"/>
      <c r="I39" s="54">
        <v>2</v>
      </c>
      <c r="J39" s="11"/>
      <c r="K39" s="11"/>
      <c r="L39" s="8"/>
      <c r="M39" s="8"/>
      <c r="N39" s="39">
        <f t="shared" si="2"/>
        <v>0</v>
      </c>
      <c r="O39" s="9" t="s">
        <v>6</v>
      </c>
      <c r="P39" s="7"/>
      <c r="Q39" s="57"/>
      <c r="R39" s="70"/>
      <c r="S39" s="64"/>
      <c r="T39" s="64"/>
      <c r="U39" s="45"/>
      <c r="V39" s="45"/>
      <c r="W39" s="45"/>
      <c r="X39" s="45"/>
      <c r="Y39" s="45"/>
      <c r="Z39" s="45"/>
    </row>
    <row r="40" spans="2:26" ht="12" customHeight="1" x14ac:dyDescent="0.2">
      <c r="B40" s="54">
        <v>2</v>
      </c>
      <c r="C40" s="33"/>
      <c r="D40" s="33"/>
      <c r="E40" s="33"/>
      <c r="F40" s="33"/>
      <c r="G40" s="39">
        <f t="shared" si="3"/>
        <v>0</v>
      </c>
      <c r="H40" s="7"/>
      <c r="I40" s="54">
        <v>3</v>
      </c>
      <c r="J40" s="11"/>
      <c r="K40" s="11"/>
      <c r="L40" s="8"/>
      <c r="M40" s="8"/>
      <c r="N40" s="39">
        <f t="shared" si="2"/>
        <v>0</v>
      </c>
      <c r="O40" s="9" t="s">
        <v>6</v>
      </c>
      <c r="P40" s="7"/>
      <c r="Q40" s="57"/>
      <c r="R40" s="64"/>
      <c r="S40" s="64"/>
      <c r="T40" s="64"/>
      <c r="U40" s="45"/>
      <c r="V40" s="45"/>
      <c r="W40" s="45"/>
      <c r="X40" s="45"/>
      <c r="Y40" s="45"/>
      <c r="Z40" s="45"/>
    </row>
    <row r="41" spans="2:26" ht="12" customHeight="1" x14ac:dyDescent="0.2">
      <c r="B41" s="54">
        <v>3</v>
      </c>
      <c r="C41" s="33"/>
      <c r="D41" s="33"/>
      <c r="E41" s="33"/>
      <c r="F41" s="33"/>
      <c r="G41" s="39">
        <f t="shared" si="3"/>
        <v>0</v>
      </c>
      <c r="H41" s="7"/>
      <c r="I41" s="54">
        <v>4</v>
      </c>
      <c r="J41" s="11"/>
      <c r="K41" s="11"/>
      <c r="L41" s="8"/>
      <c r="M41" s="8"/>
      <c r="N41" s="39">
        <f t="shared" si="2"/>
        <v>0</v>
      </c>
      <c r="O41" s="9" t="s">
        <v>6</v>
      </c>
      <c r="P41" s="7"/>
      <c r="Q41" s="57"/>
      <c r="R41" s="64"/>
      <c r="S41" s="64"/>
      <c r="T41" s="64"/>
      <c r="U41" s="45"/>
      <c r="V41" s="45"/>
      <c r="W41" s="45"/>
      <c r="X41" s="45"/>
      <c r="Y41" s="45"/>
      <c r="Z41" s="45"/>
    </row>
    <row r="42" spans="2:26" ht="12" customHeight="1" x14ac:dyDescent="0.2">
      <c r="B42" s="54">
        <v>4</v>
      </c>
      <c r="C42" s="33"/>
      <c r="D42" s="33"/>
      <c r="E42" s="33"/>
      <c r="F42" s="33"/>
      <c r="G42" s="39">
        <f t="shared" si="3"/>
        <v>0</v>
      </c>
      <c r="H42" s="7"/>
      <c r="I42" s="54">
        <v>5</v>
      </c>
      <c r="J42" s="11"/>
      <c r="K42" s="11"/>
      <c r="L42" s="8"/>
      <c r="M42" s="8"/>
      <c r="N42" s="39">
        <f t="shared" si="2"/>
        <v>0</v>
      </c>
      <c r="O42" s="9"/>
      <c r="P42" s="7"/>
      <c r="Q42" s="57"/>
      <c r="R42" s="64"/>
      <c r="S42" s="64"/>
      <c r="T42" s="64"/>
      <c r="U42" s="45"/>
      <c r="V42" s="45"/>
      <c r="W42" s="45"/>
      <c r="X42" s="45"/>
      <c r="Y42" s="45"/>
      <c r="Z42" s="45"/>
    </row>
    <row r="43" spans="2:26" ht="12" customHeight="1" x14ac:dyDescent="0.2">
      <c r="B43" s="54">
        <v>5</v>
      </c>
      <c r="C43" s="11"/>
      <c r="D43" s="8"/>
      <c r="E43" s="8"/>
      <c r="F43" s="8"/>
      <c r="G43" s="39">
        <f t="shared" si="3"/>
        <v>0</v>
      </c>
      <c r="H43" s="7"/>
      <c r="I43" s="54">
        <v>6</v>
      </c>
      <c r="J43" s="11"/>
      <c r="K43" s="8"/>
      <c r="L43" s="8"/>
      <c r="M43" s="8"/>
      <c r="N43" s="39">
        <f t="shared" si="2"/>
        <v>0</v>
      </c>
      <c r="O43" s="9" t="s">
        <v>6</v>
      </c>
      <c r="P43" s="7"/>
      <c r="Q43" s="57"/>
      <c r="R43" s="64"/>
      <c r="S43" s="64"/>
      <c r="T43" s="64"/>
      <c r="U43" s="45"/>
      <c r="V43" s="45"/>
      <c r="W43" s="45"/>
      <c r="X43" s="45"/>
      <c r="Y43" s="45"/>
      <c r="Z43" s="45"/>
    </row>
    <row r="44" spans="2:26" ht="12" customHeight="1" x14ac:dyDescent="0.2">
      <c r="B44" s="54">
        <v>6</v>
      </c>
      <c r="C44" s="11"/>
      <c r="D44" s="8"/>
      <c r="E44" s="8"/>
      <c r="F44" s="8"/>
      <c r="G44" s="39">
        <f t="shared" si="3"/>
        <v>0</v>
      </c>
      <c r="H44" s="7"/>
      <c r="I44" s="54">
        <v>7</v>
      </c>
      <c r="J44" s="11"/>
      <c r="K44" s="8"/>
      <c r="L44" s="8"/>
      <c r="M44" s="8"/>
      <c r="N44" s="39">
        <f t="shared" si="2"/>
        <v>0</v>
      </c>
      <c r="O44" s="9"/>
      <c r="P44" s="7"/>
      <c r="Q44" s="57"/>
      <c r="R44" s="55">
        <f>M44-O44</f>
        <v>0</v>
      </c>
      <c r="S44" s="64"/>
      <c r="T44" s="64"/>
      <c r="U44" s="45"/>
      <c r="V44" s="45"/>
      <c r="W44" s="45"/>
      <c r="X44" s="45"/>
      <c r="Y44" s="45"/>
      <c r="Z44" s="45"/>
    </row>
    <row r="45" spans="2:26" ht="12" customHeight="1" x14ac:dyDescent="0.2">
      <c r="B45" s="54">
        <v>7</v>
      </c>
      <c r="C45" s="11"/>
      <c r="D45" s="11"/>
      <c r="E45" s="11"/>
      <c r="F45" s="11"/>
      <c r="G45" s="39">
        <f t="shared" si="3"/>
        <v>0</v>
      </c>
      <c r="H45" s="7"/>
      <c r="I45" s="54">
        <v>8</v>
      </c>
      <c r="J45" s="11"/>
      <c r="K45" s="8"/>
      <c r="L45" s="8"/>
      <c r="M45" s="8"/>
      <c r="N45" s="39">
        <f t="shared" si="2"/>
        <v>0</v>
      </c>
      <c r="O45" s="9" t="s">
        <v>6</v>
      </c>
      <c r="P45" s="7"/>
      <c r="Q45" s="57"/>
      <c r="R45" s="64"/>
      <c r="S45" s="64"/>
      <c r="T45" s="64"/>
      <c r="U45" s="45"/>
      <c r="V45" s="45"/>
      <c r="W45" s="45"/>
      <c r="X45" s="45"/>
      <c r="Y45" s="45"/>
      <c r="Z45" s="45"/>
    </row>
    <row r="46" spans="2:26" ht="12" customHeight="1" x14ac:dyDescent="0.2">
      <c r="B46" s="54">
        <v>8</v>
      </c>
      <c r="C46" s="11"/>
      <c r="D46" s="11"/>
      <c r="E46" s="11"/>
      <c r="F46" s="11"/>
      <c r="G46" s="39">
        <f t="shared" si="3"/>
        <v>0</v>
      </c>
      <c r="H46" s="7"/>
      <c r="I46" s="54">
        <v>9</v>
      </c>
      <c r="J46" s="11"/>
      <c r="K46" s="8"/>
      <c r="L46" s="8"/>
      <c r="M46" s="8"/>
      <c r="N46" s="39">
        <f t="shared" si="2"/>
        <v>0</v>
      </c>
      <c r="O46" s="9" t="s">
        <v>6</v>
      </c>
      <c r="P46" s="7"/>
      <c r="Q46" s="57"/>
      <c r="R46" s="64"/>
      <c r="S46" s="64"/>
      <c r="T46" s="64"/>
      <c r="U46" s="45"/>
      <c r="V46" s="45"/>
      <c r="W46" s="45"/>
      <c r="X46" s="45"/>
      <c r="Y46" s="45"/>
      <c r="Z46" s="45"/>
    </row>
    <row r="47" spans="2:26" ht="12" customHeight="1" x14ac:dyDescent="0.2">
      <c r="B47" s="54">
        <v>9</v>
      </c>
      <c r="C47" s="11"/>
      <c r="D47" s="11"/>
      <c r="E47" s="11"/>
      <c r="F47" s="11"/>
      <c r="G47" s="39">
        <f t="shared" si="3"/>
        <v>0</v>
      </c>
      <c r="H47" s="7"/>
      <c r="I47" s="54">
        <v>10</v>
      </c>
      <c r="J47" s="11"/>
      <c r="K47" s="8"/>
      <c r="L47" s="8"/>
      <c r="M47" s="8"/>
      <c r="N47" s="39">
        <f t="shared" si="2"/>
        <v>0</v>
      </c>
      <c r="O47" s="8"/>
      <c r="P47" s="7"/>
      <c r="Q47" s="57"/>
      <c r="R47" s="55">
        <f>M47-O47</f>
        <v>0</v>
      </c>
      <c r="S47" s="64"/>
      <c r="T47" s="64"/>
      <c r="U47" s="45"/>
      <c r="V47" s="45"/>
      <c r="W47" s="45"/>
      <c r="X47" s="45"/>
      <c r="Y47" s="45"/>
      <c r="Z47" s="45"/>
    </row>
    <row r="48" spans="2:26" ht="12" customHeight="1" x14ac:dyDescent="0.2">
      <c r="B48" s="54">
        <v>10</v>
      </c>
      <c r="C48" s="11"/>
      <c r="D48" s="11"/>
      <c r="E48" s="11"/>
      <c r="F48" s="11"/>
      <c r="G48" s="39">
        <f t="shared" si="3"/>
        <v>0</v>
      </c>
      <c r="H48" s="7"/>
      <c r="I48" s="54">
        <v>12</v>
      </c>
      <c r="J48" s="11"/>
      <c r="K48" s="8"/>
      <c r="L48" s="8"/>
      <c r="M48" s="8"/>
      <c r="N48" s="39">
        <f t="shared" si="2"/>
        <v>0</v>
      </c>
      <c r="O48" s="9" t="s">
        <v>6</v>
      </c>
      <c r="P48" s="7"/>
      <c r="Q48" s="57"/>
      <c r="R48" s="70"/>
      <c r="S48" s="64"/>
      <c r="T48" s="64"/>
      <c r="U48" s="45"/>
      <c r="V48" s="45"/>
      <c r="W48" s="45"/>
      <c r="X48" s="45"/>
      <c r="Y48" s="45"/>
      <c r="Z48" s="45"/>
    </row>
    <row r="49" spans="1:26" ht="12" customHeight="1" x14ac:dyDescent="0.2">
      <c r="B49" s="54" t="s">
        <v>58</v>
      </c>
      <c r="C49" s="11"/>
      <c r="D49" s="11"/>
      <c r="E49" s="11"/>
      <c r="F49" s="11"/>
      <c r="G49" s="39">
        <f t="shared" si="3"/>
        <v>0</v>
      </c>
      <c r="H49" s="7"/>
      <c r="I49" s="54">
        <v>15</v>
      </c>
      <c r="J49" s="11"/>
      <c r="K49" s="8"/>
      <c r="L49" s="8"/>
      <c r="M49" s="8"/>
      <c r="N49" s="39">
        <f t="shared" si="2"/>
        <v>0</v>
      </c>
      <c r="O49" s="9"/>
      <c r="P49" s="7"/>
      <c r="Q49" s="57"/>
      <c r="R49" s="55">
        <f>M49-O49</f>
        <v>0</v>
      </c>
      <c r="S49" s="64"/>
      <c r="T49" s="64"/>
      <c r="U49" s="45"/>
      <c r="V49" s="45"/>
      <c r="W49" s="45"/>
      <c r="X49" s="45"/>
      <c r="Y49" s="45"/>
      <c r="Z49" s="45"/>
    </row>
    <row r="50" spans="1:26" ht="12" customHeight="1" x14ac:dyDescent="0.2">
      <c r="B50" s="106" t="s">
        <v>37</v>
      </c>
      <c r="C50" s="123"/>
      <c r="D50" s="96"/>
      <c r="E50" s="97"/>
      <c r="F50" s="97"/>
      <c r="G50" s="98">
        <f t="shared" si="3"/>
        <v>0</v>
      </c>
      <c r="H50" s="7"/>
      <c r="I50" s="108" t="s">
        <v>59</v>
      </c>
      <c r="J50" s="115"/>
      <c r="K50" s="109"/>
      <c r="L50" s="109"/>
      <c r="M50" s="109"/>
      <c r="N50" s="36">
        <f t="shared" si="2"/>
        <v>0</v>
      </c>
      <c r="O50" s="116"/>
      <c r="P50" s="7"/>
      <c r="Q50" s="57"/>
      <c r="R50" s="55">
        <f>M50-O50</f>
        <v>0</v>
      </c>
      <c r="S50" s="64"/>
      <c r="T50" s="64"/>
      <c r="U50" s="45"/>
      <c r="V50" s="45"/>
      <c r="W50" s="45"/>
      <c r="X50" s="45"/>
      <c r="Y50" s="45"/>
      <c r="Z50" s="45"/>
    </row>
    <row r="51" spans="1:26" ht="12" customHeight="1" x14ac:dyDescent="0.2">
      <c r="B51" s="110"/>
      <c r="C51" s="111"/>
      <c r="D51" s="112"/>
      <c r="E51" s="109"/>
      <c r="F51" s="109"/>
      <c r="G51" s="36"/>
      <c r="H51" s="7"/>
      <c r="I51" s="117" t="s">
        <v>39</v>
      </c>
      <c r="J51" s="118"/>
      <c r="K51" s="119"/>
      <c r="L51" s="119"/>
      <c r="M51" s="120"/>
      <c r="N51" s="121">
        <f>M51*(33.5+K51)/(475-2.65*J53)</f>
        <v>0</v>
      </c>
      <c r="O51" s="122" t="s">
        <v>6</v>
      </c>
      <c r="P51" s="7"/>
      <c r="Q51" s="57"/>
      <c r="R51" s="70"/>
      <c r="S51" s="64"/>
      <c r="T51" s="64"/>
      <c r="U51" s="45"/>
      <c r="V51" s="45"/>
      <c r="W51" s="45"/>
      <c r="X51" s="45"/>
      <c r="Y51" s="45"/>
      <c r="Z51" s="45"/>
    </row>
    <row r="52" spans="1:26" ht="12" customHeight="1" x14ac:dyDescent="0.2">
      <c r="B52" s="95" t="s">
        <v>32</v>
      </c>
      <c r="D52" s="40"/>
      <c r="G52" s="4"/>
      <c r="H52" s="3"/>
      <c r="I52" s="92" t="s">
        <v>32</v>
      </c>
      <c r="J52" s="28"/>
      <c r="O52" s="9" t="s">
        <v>6</v>
      </c>
      <c r="P52" s="7"/>
      <c r="Q52" s="57"/>
      <c r="R52" s="71">
        <f>R48</f>
        <v>0</v>
      </c>
      <c r="S52" s="64"/>
      <c r="T52" s="64"/>
      <c r="U52" s="45"/>
      <c r="V52" s="45"/>
      <c r="W52" s="45"/>
      <c r="X52" s="45"/>
      <c r="Y52" s="45"/>
      <c r="Z52" s="45"/>
    </row>
    <row r="53" spans="1:26" ht="12" customHeight="1" x14ac:dyDescent="0.2">
      <c r="B53" s="35" t="s">
        <v>20</v>
      </c>
      <c r="C53" s="1" t="s">
        <v>50</v>
      </c>
      <c r="H53" s="3"/>
      <c r="I53" s="35" t="s">
        <v>20</v>
      </c>
      <c r="J53" s="1" t="s">
        <v>53</v>
      </c>
      <c r="M53" s="29"/>
      <c r="N53" s="42"/>
      <c r="O53" s="9"/>
      <c r="P53" s="7"/>
      <c r="Q53" s="57"/>
      <c r="R53" s="72">
        <f>R39</f>
        <v>0</v>
      </c>
      <c r="S53" s="64"/>
      <c r="T53" s="64"/>
      <c r="U53" s="45"/>
      <c r="V53" s="45"/>
      <c r="W53" s="45"/>
      <c r="X53" s="45"/>
      <c r="Y53" s="45"/>
      <c r="Z53" s="45"/>
    </row>
    <row r="54" spans="1:26" ht="12" customHeight="1" x14ac:dyDescent="0.2">
      <c r="B54" s="23" t="s">
        <v>22</v>
      </c>
      <c r="C54" s="1" t="s">
        <v>48</v>
      </c>
      <c r="G54" s="1" t="s">
        <v>34</v>
      </c>
      <c r="H54" s="4"/>
      <c r="I54" s="23" t="s">
        <v>22</v>
      </c>
      <c r="J54" s="1" t="s">
        <v>54</v>
      </c>
      <c r="K54" s="25"/>
      <c r="L54" s="25"/>
      <c r="M54" s="37"/>
      <c r="N54" s="47"/>
      <c r="O54" s="10"/>
      <c r="P54" s="7"/>
      <c r="Q54" s="57"/>
      <c r="R54" s="72"/>
      <c r="S54" s="64"/>
      <c r="T54" s="64"/>
      <c r="U54" s="45"/>
      <c r="V54" s="45"/>
      <c r="W54" s="45"/>
      <c r="X54" s="45"/>
      <c r="Y54" s="45"/>
      <c r="Z54" s="45"/>
    </row>
    <row r="55" spans="1:26" ht="12" customHeight="1" x14ac:dyDescent="0.2">
      <c r="C55" s="103"/>
      <c r="F55" s="4"/>
      <c r="G55" s="4"/>
      <c r="H55" s="4"/>
      <c r="J55" s="103"/>
      <c r="O55" s="52"/>
      <c r="Q55" s="45"/>
      <c r="R55" s="64"/>
      <c r="S55" s="64"/>
      <c r="T55" s="64"/>
      <c r="U55" s="45"/>
      <c r="V55" s="45"/>
      <c r="W55" s="45"/>
      <c r="X55" s="45"/>
      <c r="Y55" s="45"/>
      <c r="Z55" s="45"/>
    </row>
    <row r="56" spans="1:26" ht="12" customHeight="1" x14ac:dyDescent="0.2">
      <c r="F56" s="4"/>
      <c r="G56" s="4"/>
      <c r="H56" s="4"/>
      <c r="O56" s="52"/>
      <c r="Q56" s="45"/>
      <c r="R56" s="64"/>
      <c r="S56" s="64"/>
      <c r="T56" s="64"/>
      <c r="U56" s="45"/>
      <c r="V56" s="45"/>
      <c r="W56" s="45"/>
      <c r="X56" s="45"/>
      <c r="Y56" s="45"/>
      <c r="Z56" s="45"/>
    </row>
    <row r="57" spans="1:26" ht="12" customHeight="1" x14ac:dyDescent="0.2">
      <c r="F57" s="4"/>
      <c r="J57" s="88"/>
      <c r="Q57" s="45"/>
      <c r="R57" s="64"/>
      <c r="S57" s="64"/>
      <c r="T57" s="64"/>
      <c r="U57" s="45"/>
      <c r="V57" s="45"/>
      <c r="W57" s="45"/>
      <c r="X57" s="45"/>
      <c r="Y57" s="45"/>
      <c r="Z57" s="45"/>
    </row>
    <row r="58" spans="1:26" ht="12" customHeight="1" x14ac:dyDescent="0.2">
      <c r="F58" s="4"/>
      <c r="Q58" s="45"/>
      <c r="R58" s="64"/>
      <c r="S58" s="64"/>
      <c r="T58" s="64"/>
      <c r="U58" s="45"/>
      <c r="V58" s="45"/>
      <c r="W58" s="45"/>
      <c r="X58" s="45"/>
      <c r="Y58" s="45"/>
      <c r="Z58" s="45"/>
    </row>
    <row r="59" spans="1:26" ht="12" customHeight="1" x14ac:dyDescent="0.2">
      <c r="G59" s="24" t="s">
        <v>8</v>
      </c>
      <c r="H59" s="91" t="s">
        <v>46</v>
      </c>
      <c r="Q59" s="45"/>
      <c r="R59" s="64"/>
      <c r="S59" s="64"/>
      <c r="T59" s="64"/>
      <c r="U59" s="45"/>
      <c r="V59" s="45"/>
      <c r="W59" s="45"/>
      <c r="X59" s="45"/>
      <c r="Y59" s="45"/>
      <c r="Z59" s="45"/>
    </row>
    <row r="60" spans="1:26" ht="12" customHeight="1" x14ac:dyDescent="0.2">
      <c r="G60" s="24" t="s">
        <v>9</v>
      </c>
      <c r="H60" s="91" t="s">
        <v>47</v>
      </c>
      <c r="Q60" s="45"/>
      <c r="R60" s="64"/>
      <c r="S60" s="64"/>
      <c r="T60" s="64"/>
      <c r="U60" s="45"/>
      <c r="V60" s="45"/>
      <c r="W60" s="45"/>
      <c r="X60" s="45"/>
      <c r="Y60" s="45"/>
      <c r="Z60" s="45"/>
    </row>
    <row r="61" spans="1:26" ht="13.5" customHeight="1" x14ac:dyDescent="0.2">
      <c r="G61" s="24" t="s">
        <v>10</v>
      </c>
      <c r="H61" s="41">
        <v>29</v>
      </c>
      <c r="Q61" s="45"/>
      <c r="R61" s="64"/>
      <c r="S61" s="64"/>
      <c r="T61" s="64"/>
      <c r="U61" s="45"/>
      <c r="V61" s="45"/>
      <c r="W61" s="45"/>
      <c r="X61" s="45"/>
      <c r="Y61" s="45"/>
      <c r="Z61" s="45"/>
    </row>
    <row r="62" spans="1:26" ht="12" customHeight="1" x14ac:dyDescent="0.2">
      <c r="G62" s="24" t="s">
        <v>11</v>
      </c>
      <c r="H62" s="41" t="s">
        <v>40</v>
      </c>
      <c r="Q62" s="45"/>
      <c r="R62" s="64"/>
      <c r="S62" s="64"/>
      <c r="T62" s="64"/>
      <c r="U62" s="45"/>
      <c r="V62" s="45"/>
      <c r="W62" s="45"/>
      <c r="X62" s="45"/>
      <c r="Y62" s="45"/>
      <c r="Z62" s="45"/>
    </row>
    <row r="63" spans="1:26" ht="6" customHeight="1" x14ac:dyDescent="0.2">
      <c r="Q63" s="45"/>
      <c r="R63" s="64"/>
      <c r="S63" s="64"/>
      <c r="T63" s="64"/>
      <c r="U63" s="45"/>
      <c r="V63" s="45"/>
      <c r="W63" s="45"/>
      <c r="X63" s="45"/>
      <c r="Y63" s="45"/>
      <c r="Z63" s="45"/>
    </row>
    <row r="64" spans="1:26" ht="3.95" customHeight="1" x14ac:dyDescent="0.2">
      <c r="A64" s="73"/>
      <c r="B64" s="73"/>
      <c r="C64" s="73"/>
      <c r="D64" s="73"/>
      <c r="E64" s="73"/>
      <c r="F64" s="73"/>
      <c r="G64" s="73"/>
      <c r="H64" s="73"/>
      <c r="I64" s="73"/>
      <c r="J64" s="73"/>
      <c r="K64" s="73"/>
      <c r="L64" s="73"/>
      <c r="M64" s="73"/>
      <c r="N64" s="73"/>
      <c r="O64" s="73"/>
      <c r="P64" s="73"/>
      <c r="Q64" s="73"/>
      <c r="R64" s="73"/>
      <c r="S64" s="64"/>
      <c r="T64" s="64"/>
      <c r="U64" s="45"/>
      <c r="V64" s="45"/>
      <c r="W64" s="45"/>
      <c r="X64" s="45"/>
      <c r="Y64" s="45"/>
      <c r="Z64" s="45"/>
    </row>
    <row r="65" spans="1:26" ht="12" customHeight="1" x14ac:dyDescent="0.2">
      <c r="A65" s="64"/>
      <c r="B65" s="74" t="s">
        <v>23</v>
      </c>
      <c r="C65" s="43">
        <v>11.1</v>
      </c>
      <c r="D65" s="75" t="s">
        <v>17</v>
      </c>
      <c r="E65" s="43">
        <v>5.6</v>
      </c>
      <c r="F65" s="75" t="s">
        <v>17</v>
      </c>
      <c r="G65" s="78"/>
      <c r="H65" s="64"/>
      <c r="I65" s="64"/>
      <c r="J65" s="64"/>
      <c r="K65" s="64"/>
      <c r="L65" s="64"/>
      <c r="M65" s="79"/>
      <c r="N65" s="64"/>
      <c r="O65" s="64"/>
      <c r="P65" s="64"/>
      <c r="Q65" s="64"/>
      <c r="R65" s="64"/>
      <c r="S65" s="64"/>
      <c r="T65" s="64"/>
      <c r="U65" s="45"/>
      <c r="V65" s="45"/>
      <c r="W65" s="45"/>
      <c r="X65" s="45"/>
      <c r="Y65" s="45"/>
      <c r="Z65" s="45"/>
    </row>
    <row r="66" spans="1:26" ht="12" customHeight="1" x14ac:dyDescent="0.2">
      <c r="A66" s="64"/>
      <c r="B66" s="64"/>
      <c r="C66" s="44">
        <v>0.30480000000000002</v>
      </c>
      <c r="D66" s="76" t="s">
        <v>16</v>
      </c>
      <c r="E66" s="44">
        <v>0.30480000000000002</v>
      </c>
      <c r="F66" s="76" t="s">
        <v>16</v>
      </c>
      <c r="G66" s="76"/>
      <c r="H66" s="64"/>
      <c r="I66" s="64"/>
      <c r="J66" s="64"/>
      <c r="K66" s="80"/>
      <c r="L66" s="64"/>
      <c r="M66" s="81"/>
      <c r="N66" s="64"/>
      <c r="O66" s="64"/>
      <c r="P66" s="64"/>
      <c r="Q66" s="64"/>
      <c r="R66" s="64"/>
      <c r="S66" s="64"/>
      <c r="T66" s="64"/>
      <c r="U66" s="45"/>
      <c r="V66" s="45"/>
      <c r="W66" s="45"/>
      <c r="X66" s="45"/>
      <c r="Y66" s="45"/>
      <c r="Z66" s="45"/>
    </row>
    <row r="67" spans="1:26" ht="12" customHeight="1" x14ac:dyDescent="0.2">
      <c r="A67" s="64"/>
      <c r="B67" s="64"/>
      <c r="C67" s="43">
        <f>C65*C66</f>
        <v>3.3832800000000001</v>
      </c>
      <c r="D67" s="77" t="s">
        <v>15</v>
      </c>
      <c r="E67" s="43">
        <f>E65*E66</f>
        <v>1.70688</v>
      </c>
      <c r="F67" s="77" t="s">
        <v>15</v>
      </c>
      <c r="G67" s="77"/>
      <c r="H67" s="64"/>
      <c r="I67" s="64"/>
      <c r="J67" s="64"/>
      <c r="K67" s="80"/>
      <c r="L67" s="64"/>
      <c r="M67" s="64"/>
      <c r="N67" s="64"/>
      <c r="O67" s="64"/>
      <c r="P67" s="64"/>
      <c r="Q67" s="64"/>
      <c r="R67" s="64"/>
      <c r="S67" s="64"/>
      <c r="T67" s="64"/>
      <c r="U67" s="45"/>
      <c r="V67" s="45"/>
      <c r="W67" s="45"/>
      <c r="X67" s="45"/>
      <c r="Y67" s="45"/>
      <c r="Z67" s="45"/>
    </row>
    <row r="68" spans="1:26" ht="12" customHeight="1" x14ac:dyDescent="0.2">
      <c r="A68" s="64"/>
      <c r="B68" s="64"/>
      <c r="C68" s="64"/>
      <c r="D68" s="64"/>
      <c r="E68" s="64"/>
      <c r="F68" s="64"/>
      <c r="G68" s="64"/>
      <c r="H68" s="64"/>
      <c r="I68" s="64"/>
      <c r="J68" s="64"/>
      <c r="K68" s="80"/>
      <c r="L68" s="64"/>
      <c r="M68" s="64"/>
      <c r="N68" s="64"/>
      <c r="O68" s="64"/>
      <c r="P68" s="64"/>
      <c r="Q68" s="64"/>
      <c r="R68" s="64"/>
      <c r="S68" s="64"/>
      <c r="T68" s="64"/>
      <c r="U68" s="45"/>
      <c r="V68" s="45"/>
      <c r="W68" s="45"/>
      <c r="X68" s="45"/>
      <c r="Y68" s="45"/>
      <c r="Z68" s="45"/>
    </row>
    <row r="69" spans="1:26" ht="12" customHeight="1" x14ac:dyDescent="0.2">
      <c r="A69" s="64"/>
      <c r="B69" s="64"/>
      <c r="C69" s="64"/>
      <c r="D69" s="82" t="s">
        <v>21</v>
      </c>
      <c r="E69" s="83" t="s">
        <v>29</v>
      </c>
      <c r="F69" s="64"/>
      <c r="G69" s="64"/>
      <c r="H69" s="64"/>
      <c r="I69" s="64"/>
      <c r="J69" s="64"/>
      <c r="K69" s="64"/>
      <c r="L69" s="64"/>
      <c r="M69" s="64"/>
      <c r="N69" s="64"/>
      <c r="O69" s="64"/>
      <c r="P69" s="64"/>
      <c r="Q69" s="64"/>
      <c r="R69" s="64"/>
      <c r="S69" s="64"/>
      <c r="T69" s="64"/>
      <c r="U69" s="45"/>
      <c r="V69" s="45"/>
      <c r="W69" s="45"/>
      <c r="X69" s="45"/>
      <c r="Y69" s="45"/>
      <c r="Z69" s="45"/>
    </row>
    <row r="70" spans="1:26" ht="12" customHeight="1" x14ac:dyDescent="0.2">
      <c r="A70" s="64"/>
      <c r="B70" s="64"/>
      <c r="C70" s="64"/>
      <c r="D70" s="64"/>
      <c r="E70" s="64"/>
      <c r="F70" s="64"/>
      <c r="G70" s="64"/>
      <c r="H70" s="64"/>
      <c r="I70" s="64"/>
      <c r="J70" s="64"/>
      <c r="K70" s="64"/>
      <c r="L70" s="64"/>
      <c r="M70" s="64"/>
      <c r="N70" s="64"/>
      <c r="O70" s="64"/>
      <c r="P70" s="64"/>
      <c r="Q70" s="64"/>
      <c r="R70" s="64"/>
      <c r="S70" s="64"/>
      <c r="T70" s="64"/>
      <c r="U70" s="45"/>
      <c r="V70" s="45"/>
      <c r="W70" s="45"/>
      <c r="X70" s="45"/>
      <c r="Y70" s="45"/>
      <c r="Z70" s="45"/>
    </row>
    <row r="71" spans="1:26" ht="12" customHeight="1" x14ac:dyDescent="0.2">
      <c r="A71" s="64"/>
      <c r="B71" s="64"/>
      <c r="C71" s="64"/>
      <c r="D71" s="64"/>
      <c r="E71" s="64"/>
      <c r="F71" s="64"/>
      <c r="G71" s="64"/>
      <c r="H71" s="64"/>
      <c r="I71" s="64"/>
      <c r="J71" s="64"/>
      <c r="K71" s="64"/>
      <c r="L71" s="64"/>
      <c r="M71" s="64"/>
      <c r="N71" s="64"/>
      <c r="O71" s="64"/>
      <c r="P71" s="64"/>
      <c r="Q71" s="64"/>
      <c r="R71" s="64"/>
      <c r="S71" s="64"/>
      <c r="T71" s="64"/>
    </row>
    <row r="72" spans="1:26" ht="12" customHeight="1" x14ac:dyDescent="0.2">
      <c r="A72" s="64"/>
      <c r="B72" s="64"/>
      <c r="C72" s="51" t="s">
        <v>31</v>
      </c>
      <c r="D72" s="64"/>
      <c r="E72" s="64"/>
      <c r="F72" s="64"/>
      <c r="G72" s="64"/>
      <c r="H72" s="64"/>
      <c r="I72" s="64"/>
      <c r="J72" s="64"/>
      <c r="K72" s="64"/>
      <c r="L72" s="64"/>
      <c r="M72" s="64"/>
      <c r="N72" s="64"/>
      <c r="O72" s="64"/>
      <c r="P72" s="64"/>
      <c r="Q72" s="64"/>
      <c r="R72" s="64"/>
      <c r="S72" s="64"/>
      <c r="T72" s="64"/>
    </row>
    <row r="73" spans="1:26" ht="12" customHeight="1" x14ac:dyDescent="0.2">
      <c r="A73" s="64"/>
      <c r="B73" s="64"/>
      <c r="C73" s="64"/>
      <c r="D73" s="64"/>
      <c r="E73" s="64"/>
      <c r="F73" s="64"/>
      <c r="G73" s="64"/>
      <c r="H73" s="64"/>
      <c r="I73" s="64"/>
      <c r="J73" s="64"/>
      <c r="K73" s="64"/>
      <c r="L73" s="64"/>
      <c r="M73" s="64"/>
      <c r="N73" s="64"/>
      <c r="O73" s="64"/>
      <c r="P73" s="64"/>
      <c r="Q73" s="64"/>
      <c r="R73" s="64"/>
      <c r="S73" s="64"/>
      <c r="T73" s="64"/>
    </row>
    <row r="74" spans="1:26" ht="12" customHeight="1" x14ac:dyDescent="0.2">
      <c r="A74" s="64"/>
      <c r="B74" s="64"/>
      <c r="C74" s="64"/>
      <c r="D74" s="64"/>
      <c r="E74" s="64"/>
      <c r="F74" s="64"/>
      <c r="G74" s="64"/>
      <c r="H74" s="64"/>
      <c r="I74" s="64"/>
      <c r="J74" s="64"/>
      <c r="K74" s="64"/>
      <c r="L74" s="64"/>
      <c r="M74" s="64"/>
      <c r="N74" s="64"/>
      <c r="O74" s="64"/>
      <c r="P74" s="64"/>
      <c r="Q74" s="64"/>
      <c r="R74" s="64"/>
      <c r="S74" s="64"/>
      <c r="T74" s="64"/>
    </row>
    <row r="75" spans="1:26" ht="12" customHeight="1" x14ac:dyDescent="0.2">
      <c r="A75" s="64"/>
      <c r="B75" s="54" t="s">
        <v>60</v>
      </c>
      <c r="C75" s="11"/>
      <c r="D75" s="64"/>
      <c r="E75" s="64"/>
      <c r="F75" s="64"/>
      <c r="G75" s="64"/>
      <c r="H75" s="64"/>
      <c r="I75" s="64"/>
      <c r="J75" s="64"/>
      <c r="K75" s="64"/>
      <c r="L75" s="64"/>
      <c r="M75" s="64"/>
      <c r="N75" s="64"/>
      <c r="O75" s="64"/>
      <c r="P75" s="64"/>
      <c r="Q75" s="64"/>
      <c r="R75" s="64"/>
      <c r="S75" s="64"/>
      <c r="T75" s="64"/>
    </row>
    <row r="76" spans="1:26" ht="12" customHeight="1" x14ac:dyDescent="0.2">
      <c r="A76" s="64"/>
      <c r="B76" s="21"/>
      <c r="C76" s="86" t="s">
        <v>31</v>
      </c>
      <c r="D76" s="64"/>
      <c r="E76" s="64"/>
      <c r="F76" s="64"/>
      <c r="G76" s="64"/>
      <c r="H76" s="64"/>
      <c r="I76" s="64"/>
      <c r="J76" s="64"/>
      <c r="K76" s="64"/>
      <c r="L76" s="64"/>
      <c r="M76" s="64"/>
      <c r="N76" s="64"/>
      <c r="O76" s="64"/>
      <c r="P76" s="64"/>
      <c r="Q76" s="64"/>
      <c r="R76" s="64"/>
      <c r="S76" s="64"/>
      <c r="T76" s="64"/>
    </row>
    <row r="77" spans="1:26" ht="12" customHeight="1" x14ac:dyDescent="0.2">
      <c r="A77" s="64"/>
      <c r="C77" s="86" t="s">
        <v>31</v>
      </c>
      <c r="D77" s="64"/>
      <c r="E77" s="64"/>
      <c r="F77" s="64"/>
      <c r="G77" s="64"/>
      <c r="H77" s="64"/>
      <c r="I77" s="64"/>
      <c r="J77" s="64"/>
      <c r="K77" s="64"/>
      <c r="L77" s="64"/>
      <c r="M77" s="64"/>
      <c r="N77" s="64"/>
      <c r="O77" s="64"/>
      <c r="P77" s="64"/>
      <c r="Q77" s="64"/>
      <c r="R77" s="64"/>
      <c r="S77" s="64"/>
      <c r="T77" s="64"/>
    </row>
    <row r="78" spans="1:26" ht="12" customHeight="1" x14ac:dyDescent="0.2">
      <c r="A78" s="64"/>
      <c r="B78" s="64"/>
      <c r="C78" s="64"/>
      <c r="D78" s="64"/>
      <c r="E78" s="64"/>
      <c r="F78" s="64"/>
      <c r="G78" s="64"/>
      <c r="H78" s="64"/>
      <c r="I78" s="64"/>
      <c r="J78" s="64"/>
      <c r="K78" s="64"/>
      <c r="L78" s="64"/>
      <c r="M78" s="64"/>
      <c r="N78" s="64"/>
      <c r="O78" s="64"/>
      <c r="P78" s="64"/>
      <c r="Q78" s="64"/>
      <c r="R78" s="64"/>
      <c r="S78" s="64"/>
      <c r="T78" s="64"/>
    </row>
    <row r="79" spans="1:26" ht="12" customHeight="1" x14ac:dyDescent="0.2">
      <c r="A79" s="64"/>
      <c r="B79" s="64"/>
      <c r="C79" s="64"/>
      <c r="D79" s="64"/>
      <c r="E79" s="64"/>
      <c r="F79" s="64"/>
      <c r="G79" s="64"/>
      <c r="H79" s="64"/>
      <c r="I79" s="64"/>
      <c r="J79" s="64"/>
      <c r="K79" s="64"/>
      <c r="L79" s="64"/>
      <c r="M79" s="64"/>
      <c r="N79" s="64"/>
      <c r="O79" s="64"/>
      <c r="P79" s="64"/>
      <c r="Q79" s="64"/>
      <c r="R79" s="64"/>
      <c r="S79" s="64"/>
      <c r="T79" s="64"/>
    </row>
    <row r="80" spans="1:26" ht="12" customHeight="1" x14ac:dyDescent="0.2">
      <c r="A80" s="64"/>
      <c r="B80" s="64"/>
      <c r="C80" s="64"/>
      <c r="D80" s="64"/>
      <c r="E80" s="64"/>
      <c r="F80" s="64"/>
      <c r="G80" s="64"/>
      <c r="H80" s="64"/>
      <c r="I80" s="64"/>
      <c r="J80" s="64"/>
      <c r="K80" s="64"/>
      <c r="L80" s="64"/>
      <c r="M80" s="64"/>
      <c r="N80" s="64"/>
      <c r="O80" s="64"/>
      <c r="P80" s="64"/>
      <c r="Q80" s="64"/>
      <c r="R80" s="64"/>
      <c r="S80" s="64"/>
      <c r="T80" s="64"/>
    </row>
    <row r="81" spans="1:20" ht="12" customHeight="1" x14ac:dyDescent="0.2">
      <c r="A81" s="64"/>
      <c r="B81" s="64"/>
      <c r="C81" s="64"/>
      <c r="D81" s="64"/>
      <c r="E81" s="64"/>
      <c r="F81" s="64"/>
      <c r="G81" s="64"/>
      <c r="H81" s="64"/>
      <c r="I81" s="64"/>
      <c r="J81" s="64"/>
      <c r="K81" s="64"/>
      <c r="L81" s="64"/>
      <c r="M81" s="64"/>
      <c r="N81" s="64"/>
      <c r="O81" s="64"/>
      <c r="P81" s="64"/>
      <c r="Q81" s="64"/>
      <c r="R81" s="64"/>
      <c r="S81" s="64"/>
      <c r="T81" s="64"/>
    </row>
    <row r="82" spans="1:20" ht="12" customHeight="1" x14ac:dyDescent="0.2">
      <c r="A82" s="64"/>
      <c r="B82" s="64"/>
      <c r="C82" s="64"/>
      <c r="D82" s="64"/>
      <c r="E82" s="64"/>
      <c r="F82" s="64"/>
      <c r="G82" s="64"/>
      <c r="H82" s="64"/>
      <c r="I82" s="64"/>
      <c r="J82" s="64"/>
      <c r="K82" s="64"/>
      <c r="L82" s="64"/>
      <c r="M82" s="64"/>
      <c r="N82" s="64"/>
      <c r="O82" s="64"/>
      <c r="P82" s="64"/>
      <c r="Q82" s="64"/>
      <c r="R82" s="64"/>
      <c r="S82" s="64"/>
      <c r="T82" s="64"/>
    </row>
    <row r="83" spans="1:20" ht="12" customHeight="1" x14ac:dyDescent="0.2">
      <c r="A83" s="64"/>
      <c r="B83" s="64"/>
      <c r="C83" s="64"/>
      <c r="D83" s="64"/>
      <c r="E83" s="64"/>
      <c r="F83" s="64"/>
      <c r="G83" s="64"/>
      <c r="H83" s="64"/>
      <c r="I83" s="64"/>
      <c r="J83" s="64"/>
      <c r="K83" s="64"/>
      <c r="L83" s="64"/>
      <c r="M83" s="64"/>
      <c r="N83" s="64"/>
      <c r="O83" s="64"/>
      <c r="P83" s="64"/>
      <c r="Q83" s="64"/>
      <c r="R83" s="64"/>
      <c r="S83" s="64"/>
      <c r="T83" s="64"/>
    </row>
    <row r="84" spans="1:20" ht="12" customHeight="1" x14ac:dyDescent="0.2">
      <c r="A84" s="64"/>
      <c r="B84" s="64"/>
      <c r="C84" s="64"/>
      <c r="D84" s="64"/>
      <c r="E84" s="64"/>
      <c r="F84" s="64"/>
      <c r="G84" s="64"/>
      <c r="H84" s="64"/>
      <c r="I84" s="64"/>
      <c r="J84" s="64"/>
      <c r="K84" s="64"/>
      <c r="L84" s="64"/>
      <c r="M84" s="64"/>
      <c r="N84" s="64"/>
      <c r="O84" s="64"/>
      <c r="P84" s="64"/>
      <c r="Q84" s="64"/>
      <c r="R84" s="64"/>
      <c r="S84" s="64"/>
      <c r="T84" s="64"/>
    </row>
    <row r="85" spans="1:20" ht="12" customHeight="1" x14ac:dyDescent="0.2">
      <c r="A85" s="64"/>
      <c r="B85" s="64"/>
      <c r="C85" s="64"/>
      <c r="D85" s="64"/>
      <c r="E85" s="64"/>
      <c r="F85" s="64"/>
      <c r="G85" s="64"/>
      <c r="H85" s="64"/>
      <c r="I85" s="64"/>
      <c r="J85" s="64"/>
      <c r="K85" s="64"/>
      <c r="L85" s="64"/>
      <c r="M85" s="64"/>
      <c r="N85" s="64"/>
      <c r="O85" s="64"/>
      <c r="P85" s="64"/>
      <c r="Q85" s="64"/>
      <c r="R85" s="64"/>
      <c r="S85" s="64"/>
      <c r="T85" s="64"/>
    </row>
    <row r="86" spans="1:20" ht="12" customHeight="1" x14ac:dyDescent="0.2">
      <c r="A86" s="64"/>
      <c r="B86" s="64"/>
      <c r="C86" s="64"/>
      <c r="D86" s="64"/>
      <c r="E86" s="64"/>
      <c r="F86" s="64"/>
      <c r="G86" s="64"/>
      <c r="H86" s="64"/>
      <c r="I86" s="64"/>
      <c r="J86" s="64"/>
      <c r="K86" s="64"/>
      <c r="L86" s="64"/>
      <c r="M86" s="64"/>
      <c r="N86" s="64"/>
      <c r="O86" s="64"/>
      <c r="P86" s="64"/>
      <c r="Q86" s="64"/>
      <c r="R86" s="64"/>
      <c r="S86" s="64"/>
      <c r="T86" s="64"/>
    </row>
    <row r="87" spans="1:20" ht="12" customHeight="1" x14ac:dyDescent="0.2">
      <c r="A87" s="64"/>
      <c r="B87" s="64"/>
      <c r="C87" s="64"/>
      <c r="D87" s="64"/>
      <c r="E87" s="64"/>
      <c r="F87" s="64"/>
      <c r="G87" s="64"/>
      <c r="H87" s="64"/>
      <c r="I87" s="64"/>
      <c r="J87" s="64"/>
      <c r="K87" s="64"/>
      <c r="L87" s="64"/>
      <c r="M87" s="64"/>
      <c r="N87" s="64"/>
      <c r="O87" s="64"/>
      <c r="P87" s="64"/>
      <c r="Q87" s="64"/>
      <c r="R87" s="64"/>
      <c r="S87" s="64"/>
      <c r="T87" s="64"/>
    </row>
    <row r="88" spans="1:20" ht="12" customHeight="1" x14ac:dyDescent="0.2">
      <c r="A88" s="64"/>
      <c r="B88" s="64"/>
      <c r="C88" s="64"/>
      <c r="D88" s="64"/>
      <c r="E88" s="64"/>
      <c r="F88" s="64"/>
      <c r="G88" s="64"/>
      <c r="H88" s="64"/>
      <c r="I88" s="64"/>
      <c r="J88" s="64"/>
      <c r="K88" s="64"/>
      <c r="L88" s="64"/>
      <c r="M88" s="64"/>
      <c r="N88" s="64"/>
      <c r="O88" s="64"/>
      <c r="P88" s="64"/>
      <c r="Q88" s="64"/>
      <c r="R88" s="64"/>
      <c r="S88" s="64"/>
      <c r="T88" s="64"/>
    </row>
    <row r="89" spans="1:20" ht="12" customHeight="1" x14ac:dyDescent="0.2">
      <c r="A89" s="64"/>
      <c r="B89" s="64"/>
      <c r="C89" s="64"/>
      <c r="D89" s="64"/>
      <c r="E89" s="64"/>
      <c r="F89" s="64"/>
      <c r="G89" s="64"/>
      <c r="H89" s="64"/>
      <c r="I89" s="64"/>
      <c r="J89" s="64"/>
      <c r="K89" s="64"/>
      <c r="L89" s="64"/>
      <c r="M89" s="64"/>
      <c r="N89" s="64"/>
      <c r="O89" s="64"/>
      <c r="P89" s="64"/>
      <c r="Q89" s="64"/>
      <c r="R89" s="64"/>
      <c r="S89" s="64"/>
      <c r="T89" s="64"/>
    </row>
    <row r="90" spans="1:20" ht="12" customHeight="1" x14ac:dyDescent="0.2">
      <c r="A90" s="64"/>
      <c r="B90" s="64"/>
      <c r="C90" s="64"/>
      <c r="D90" s="64"/>
      <c r="E90" s="64"/>
      <c r="F90" s="64"/>
      <c r="G90" s="64"/>
      <c r="H90" s="64"/>
      <c r="I90" s="64"/>
      <c r="J90" s="64"/>
      <c r="K90" s="64"/>
      <c r="L90" s="64"/>
      <c r="M90" s="64"/>
      <c r="N90" s="64"/>
      <c r="O90" s="64"/>
      <c r="P90" s="64"/>
      <c r="Q90" s="64"/>
      <c r="R90" s="64"/>
      <c r="S90" s="64"/>
      <c r="T90" s="64"/>
    </row>
    <row r="91" spans="1:20" ht="12" customHeight="1" x14ac:dyDescent="0.2">
      <c r="A91" s="64"/>
      <c r="B91" s="64"/>
      <c r="C91" s="64"/>
      <c r="D91" s="64"/>
      <c r="E91" s="64"/>
      <c r="F91" s="64"/>
      <c r="G91" s="64"/>
      <c r="H91" s="64"/>
      <c r="I91" s="64"/>
      <c r="J91" s="64"/>
      <c r="K91" s="64"/>
      <c r="L91" s="64"/>
      <c r="M91" s="64"/>
      <c r="N91" s="64"/>
      <c r="O91" s="64"/>
      <c r="P91" s="64"/>
      <c r="Q91" s="64"/>
      <c r="R91" s="64"/>
      <c r="S91" s="64"/>
      <c r="T91" s="64"/>
    </row>
    <row r="92" spans="1:20" ht="12" customHeight="1" x14ac:dyDescent="0.2">
      <c r="A92" s="64"/>
      <c r="B92" s="64"/>
      <c r="C92" s="64"/>
      <c r="D92" s="64"/>
      <c r="E92" s="64"/>
      <c r="F92" s="64"/>
      <c r="G92" s="64"/>
      <c r="H92" s="64"/>
      <c r="I92" s="64"/>
      <c r="J92" s="64"/>
      <c r="K92" s="64"/>
      <c r="L92" s="64"/>
      <c r="M92" s="64"/>
      <c r="N92" s="64"/>
      <c r="O92" s="64"/>
      <c r="P92" s="64"/>
      <c r="Q92" s="64"/>
      <c r="R92" s="64"/>
      <c r="S92" s="64"/>
      <c r="T92" s="64"/>
    </row>
    <row r="93" spans="1:20" ht="12" customHeight="1" x14ac:dyDescent="0.2">
      <c r="A93" s="64"/>
      <c r="B93" s="64"/>
      <c r="C93" s="64"/>
      <c r="D93" s="64"/>
      <c r="E93" s="64"/>
      <c r="F93" s="64"/>
      <c r="G93" s="64"/>
      <c r="H93" s="64"/>
      <c r="I93" s="64"/>
      <c r="J93" s="64"/>
      <c r="K93" s="64"/>
      <c r="L93" s="64"/>
      <c r="M93" s="64"/>
      <c r="N93" s="64"/>
      <c r="O93" s="64"/>
      <c r="P93" s="64"/>
      <c r="Q93" s="64"/>
      <c r="R93" s="64"/>
      <c r="S93" s="64"/>
      <c r="T93" s="64"/>
    </row>
    <row r="94" spans="1:20" ht="12" customHeight="1" x14ac:dyDescent="0.2">
      <c r="A94" s="64"/>
      <c r="B94" s="64"/>
      <c r="C94" s="64"/>
      <c r="D94" s="64"/>
      <c r="E94" s="64"/>
      <c r="F94" s="64"/>
      <c r="G94" s="64"/>
      <c r="H94" s="64"/>
      <c r="I94" s="64"/>
      <c r="J94" s="64"/>
      <c r="K94" s="64"/>
      <c r="L94" s="64"/>
      <c r="M94" s="64"/>
      <c r="N94" s="64"/>
      <c r="O94" s="64"/>
      <c r="P94" s="64"/>
      <c r="Q94" s="64"/>
      <c r="R94" s="64"/>
      <c r="S94" s="64"/>
      <c r="T94" s="64"/>
    </row>
    <row r="95" spans="1:20" ht="12" customHeight="1" x14ac:dyDescent="0.2">
      <c r="A95" s="64"/>
      <c r="B95" s="64"/>
      <c r="C95" s="64"/>
      <c r="D95" s="64"/>
      <c r="E95" s="64"/>
      <c r="F95" s="64"/>
      <c r="G95" s="64"/>
      <c r="H95" s="64"/>
      <c r="I95" s="64"/>
      <c r="J95" s="64"/>
      <c r="K95" s="64"/>
      <c r="L95" s="64"/>
      <c r="M95" s="64"/>
      <c r="N95" s="64"/>
      <c r="O95" s="64"/>
      <c r="P95" s="64"/>
      <c r="Q95" s="64"/>
      <c r="R95" s="64"/>
      <c r="S95" s="64"/>
      <c r="T95" s="64"/>
    </row>
    <row r="96" spans="1:20" ht="12" customHeight="1" x14ac:dyDescent="0.2">
      <c r="A96" s="64"/>
      <c r="B96" s="64"/>
      <c r="C96" s="64"/>
      <c r="D96" s="64"/>
      <c r="E96" s="64"/>
      <c r="F96" s="64"/>
      <c r="G96" s="64"/>
      <c r="H96" s="64"/>
      <c r="I96" s="64"/>
      <c r="J96" s="64"/>
      <c r="K96" s="64"/>
      <c r="L96" s="64"/>
      <c r="M96" s="64"/>
      <c r="N96" s="64"/>
      <c r="O96" s="64"/>
      <c r="P96" s="64"/>
      <c r="Q96" s="64"/>
      <c r="R96" s="64"/>
      <c r="S96" s="64"/>
      <c r="T96" s="64"/>
    </row>
    <row r="97" spans="1:20" ht="12" customHeight="1" x14ac:dyDescent="0.2">
      <c r="A97" s="64"/>
      <c r="B97" s="64"/>
      <c r="C97" s="64"/>
      <c r="D97" s="64"/>
      <c r="E97" s="64"/>
      <c r="F97" s="64"/>
      <c r="G97" s="64"/>
      <c r="H97" s="64"/>
      <c r="I97" s="64"/>
      <c r="J97" s="64"/>
      <c r="K97" s="64"/>
      <c r="L97" s="64"/>
      <c r="M97" s="64"/>
      <c r="N97" s="64"/>
      <c r="O97" s="64"/>
      <c r="P97" s="64"/>
      <c r="Q97" s="64"/>
      <c r="R97" s="64"/>
      <c r="S97" s="64"/>
      <c r="T97" s="64"/>
    </row>
    <row r="98" spans="1:20" ht="12" customHeight="1" x14ac:dyDescent="0.2">
      <c r="A98" s="64"/>
      <c r="B98" s="64"/>
      <c r="C98" s="64"/>
      <c r="D98" s="64"/>
      <c r="E98" s="64"/>
      <c r="F98" s="64"/>
      <c r="G98" s="64"/>
      <c r="H98" s="64"/>
      <c r="I98" s="64"/>
      <c r="J98" s="64"/>
      <c r="K98" s="64"/>
      <c r="L98" s="64"/>
      <c r="M98" s="64"/>
      <c r="N98" s="64"/>
      <c r="O98" s="64"/>
      <c r="P98" s="64"/>
      <c r="Q98" s="64"/>
      <c r="R98" s="64"/>
      <c r="S98" s="64"/>
      <c r="T98" s="64"/>
    </row>
    <row r="99" spans="1:20" ht="12" customHeight="1" x14ac:dyDescent="0.2">
      <c r="A99" s="64"/>
      <c r="B99" s="64"/>
      <c r="C99" s="64"/>
      <c r="D99" s="64"/>
      <c r="E99" s="64"/>
      <c r="F99" s="64"/>
      <c r="G99" s="64"/>
      <c r="H99" s="64"/>
      <c r="I99" s="64"/>
      <c r="J99" s="64"/>
      <c r="K99" s="64"/>
      <c r="L99" s="64"/>
      <c r="M99" s="64"/>
      <c r="N99" s="64"/>
      <c r="O99" s="64"/>
      <c r="P99" s="64"/>
      <c r="Q99" s="64"/>
      <c r="R99" s="64"/>
      <c r="S99" s="64"/>
      <c r="T99" s="64"/>
    </row>
    <row r="100" spans="1:20" ht="12" customHeight="1" x14ac:dyDescent="0.2">
      <c r="A100" s="64"/>
      <c r="B100" s="64"/>
      <c r="C100" s="64"/>
      <c r="D100" s="64"/>
      <c r="E100" s="64"/>
      <c r="F100" s="64"/>
      <c r="G100" s="64"/>
      <c r="H100" s="64"/>
      <c r="I100" s="64"/>
      <c r="J100" s="64"/>
      <c r="K100" s="64"/>
      <c r="L100" s="64"/>
      <c r="M100" s="64"/>
      <c r="N100" s="64"/>
      <c r="O100" s="64"/>
      <c r="P100" s="64"/>
      <c r="Q100" s="64"/>
      <c r="R100" s="64"/>
      <c r="S100" s="64"/>
      <c r="T100" s="64"/>
    </row>
    <row r="101" spans="1:20" ht="12" customHeight="1" x14ac:dyDescent="0.2">
      <c r="A101" s="64"/>
      <c r="B101" s="64"/>
      <c r="C101" s="64"/>
      <c r="D101" s="64"/>
      <c r="E101" s="64"/>
      <c r="F101" s="64"/>
      <c r="G101" s="64"/>
      <c r="H101" s="64"/>
      <c r="I101" s="64"/>
      <c r="J101" s="64"/>
      <c r="K101" s="64"/>
      <c r="L101" s="64"/>
      <c r="M101" s="64"/>
      <c r="N101" s="64"/>
      <c r="O101" s="64"/>
      <c r="P101" s="64"/>
      <c r="Q101" s="64"/>
      <c r="R101" s="64"/>
      <c r="S101" s="64"/>
      <c r="T101" s="64"/>
    </row>
  </sheetData>
  <mergeCells count="10">
    <mergeCell ref="I33:O33"/>
    <mergeCell ref="B34:G34"/>
    <mergeCell ref="M34:N34"/>
    <mergeCell ref="F35:G35"/>
    <mergeCell ref="B1:O1"/>
    <mergeCell ref="B2:O2"/>
    <mergeCell ref="B4:G4"/>
    <mergeCell ref="I4:O4"/>
    <mergeCell ref="F5:G5"/>
    <mergeCell ref="M5:N5"/>
  </mergeCells>
  <printOptions horizontalCentered="1"/>
  <pageMargins left="0" right="0.25" top="1" bottom="0.75" header="0.3" footer="0.3"/>
  <pageSetup scale="89" orientation="portrait" horizont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Report</vt:lpstr>
      <vt:lpstr>DataAssembly</vt:lpstr>
      <vt:lpstr>Extra Sites</vt:lpstr>
      <vt:lpstr>'Extra Sites'!Print_Area</vt:lpstr>
      <vt:lpstr>Report!Print_Area</vt:lpstr>
      <vt:lpstr>'Extra Sites'!Print_Area_MI</vt:lpstr>
      <vt:lpstr>Print_Area_MI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Harbour Survey Blank</dc:title>
  <dc:creator>Bob Nelson</dc:creator>
  <cp:lastModifiedBy>Tanner, Kate (Port Alberni)</cp:lastModifiedBy>
  <cp:lastPrinted>2021-04-26T16:28:10Z</cp:lastPrinted>
  <dcterms:created xsi:type="dcterms:W3CDTF">2002-07-08T18:19:10Z</dcterms:created>
  <dcterms:modified xsi:type="dcterms:W3CDTF">2021-05-19T18:53:11Z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bfb733f-faef-464c-9b6d-731b56f94973_Enabled">
    <vt:lpwstr>true</vt:lpwstr>
  </property>
  <property fmtid="{D5CDD505-2E9C-101B-9397-08002B2CF9AE}" pid="3" name="MSIP_Label_1bfb733f-faef-464c-9b6d-731b56f94973_SetDate">
    <vt:lpwstr>2020-07-24T21:38:15Z</vt:lpwstr>
  </property>
  <property fmtid="{D5CDD505-2E9C-101B-9397-08002B2CF9AE}" pid="4" name="MSIP_Label_1bfb733f-faef-464c-9b6d-731b56f94973_Method">
    <vt:lpwstr>Standard</vt:lpwstr>
  </property>
  <property fmtid="{D5CDD505-2E9C-101B-9397-08002B2CF9AE}" pid="5" name="MSIP_Label_1bfb733f-faef-464c-9b6d-731b56f94973_Name">
    <vt:lpwstr>Unclass - Non-Classifié</vt:lpwstr>
  </property>
  <property fmtid="{D5CDD505-2E9C-101B-9397-08002B2CF9AE}" pid="6" name="MSIP_Label_1bfb733f-faef-464c-9b6d-731b56f94973_SiteId">
    <vt:lpwstr>1594fdae-a1d9-4405-915d-011467234338</vt:lpwstr>
  </property>
  <property fmtid="{D5CDD505-2E9C-101B-9397-08002B2CF9AE}" pid="7" name="MSIP_Label_1bfb733f-faef-464c-9b6d-731b56f94973_ActionId">
    <vt:lpwstr>7e6059d9-d052-42db-be08-0000ca6b1ac8</vt:lpwstr>
  </property>
</Properties>
</file>