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0B2B15A1-5A42-48D6-9909-AEDD084BABA2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<sst xmlns="http://schemas.openxmlformats.org/spreadsheetml/2006/main" count="410" uniqueCount="100">
  <si>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</si>
  <si>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</si>
  <si>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</si>
  <si>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</si>
  <si>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</si>
  <si>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</si>
  <si>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</si>
  <si>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</si>
  <si>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</si>
  <si>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</si>
  <si>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</si>
  <si>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</si>
  <si>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</si>
  <si>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</si>
  <si>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</si>
  <si>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</si>
  <si>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</si>
  <si>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</si>
  <si>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</si>
  <si>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</si>
  <si>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</si>
  <si>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</si>
  <si>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</si>
  <si>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</si>
  <si>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</si>
  <si>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</si>
  <si>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</si>
  <si>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</si>
  <si>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</si>
  <si>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</si>
  <si>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</si>
  <si>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</si>
  <si>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</si>
  <si>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</si>
  <si>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</si>
  <si>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</si>
  <si>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</si>
  <si>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</si>
  <si>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</si>
  <si>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</si>
  <si>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</si>
  <si>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</si>
  <si>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</si>
  <si>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</si>
  <si>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</si>
  <si>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</si>
  <si>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</si>
  <si>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</si>
  <si>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</si>
  <si>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</si>
  <si>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</si>
  <si>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</si>
  <si>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</si>
  <si>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</si>
  <si>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</si>
  <si>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</si>
  <si>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</si>
  <si>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</si>
  <si>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</si>
  <si>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</si>
  <si>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</si>
  <si>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</si>
  <si>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</si>
  <si>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</si>
  <si>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</si>
  <si>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</si>
  <si>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</si>
  <si>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</si>
  <si>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</si>
  <si>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</si>
  <si>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</si>
  <si>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</si>
  <si>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</si>
  <si>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</si>
  <si>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</si>
  <si>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</si>
  <si>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</si>
  <si>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</si>
  <si>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</si>
  <si>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</si>
  <si>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</si>
  <si>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</si>
  <si>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</si>
  <si>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</si>
  <si>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</si>
  <si>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</si>
  <si>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</si>
  <si>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</si>
  <si>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</si>
  <si>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</si>
  <si>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</si>
  <si>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</si>
  <si>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</si>
  <si>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</si>
  <si>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</si>
  <si>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</si>
  <si>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 xml:space="preserve"> Kate and Dylan</t>
  </si>
  <si>
    <t>Survey ended at 30m, cable on angle</t>
  </si>
  <si>
    <t>Clear; calm; no wind</t>
  </si>
  <si>
    <t>Clear; calm; slight northerly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</si>
</sst>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44790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5.62</v>
      </c>
      <c r="D6" s="139">
        <v>21.88</v>
      </c>
      <c r="E6" s="139"/>
      <c r="F6" s="139">
        <v>8.7100000000000009</v>
      </c>
      <c r="G6" s="84">
        <f>IF(F6,F6*(33.5+D6)/(475-2.65*C6),"")</f>
        <v>1.0483644021934029</v>
      </c>
      <c r="H6" s="7"/>
      <c r="I6" s="133">
        <v>0</v>
      </c>
      <c r="J6" s="139">
        <v>4.33</v>
      </c>
      <c r="K6" s="139">
        <v>22.2</v>
      </c>
      <c r="L6" s="139"/>
      <c r="M6" s="139">
        <v>8.57</v>
      </c>
      <c r="N6" s="84">
        <f t="shared" ref="N6:N8" si="0">IF(M6,M6*(33.5+K6)/(475-2.65*J6),"")</f>
        <v>1.0298225232484512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7.71</v>
      </c>
      <c r="D7" s="139">
        <v>21.43</v>
      </c>
      <c r="E7" s="139"/>
      <c r="F7" s="139">
        <v>8.51</v>
      </c>
      <c r="G7" s="84">
        <f t="shared" ref="G7:G25" si="1">IF(F7,F7*(33.5+D7)/(475-2.65*C7),"")</f>
        <v>1.0283473227907345</v>
      </c>
      <c r="H7" s="7"/>
      <c r="I7" s="134">
        <v>1</v>
      </c>
      <c r="J7" s="139">
        <v>5.83</v>
      </c>
      <c r="K7" s="139">
        <v>22.41</v>
      </c>
      <c r="L7" s="139"/>
      <c r="M7" s="139">
        <v>8.5299999999999994</v>
      </c>
      <c r="N7" s="84">
        <f t="shared" si="0"/>
        <v>1.0377799610706548</v>
      </c>
      <c r="O7" s="8">
        <v>8.4</v>
      </c>
      <c r="P7" s="7"/>
      <c r="Q7" s="57"/>
      <c r="R7" s="55">
        <f>M7-O7</f>
        <v>0.12999999999999901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11.42</v>
      </c>
      <c r="D8" s="139">
        <v>20.87</v>
      </c>
      <c r="E8" s="139"/>
      <c r="F8" s="139">
        <v>8.3800000000000008</v>
      </c>
      <c r="G8" s="84">
        <f t="shared" si="1"/>
        <v>1.0244719913117193</v>
      </c>
      <c r="H8" s="7"/>
      <c r="I8" s="134">
        <v>2</v>
      </c>
      <c r="J8" s="139">
        <v>11.35</v>
      </c>
      <c r="K8" s="139">
        <v>20.94</v>
      </c>
      <c r="L8" s="139"/>
      <c r="M8" s="139">
        <v>8.1999999999999993</v>
      </c>
      <c r="N8" s="84">
        <f t="shared" si="0"/>
        <v>1.0033387837207601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13.97</v>
      </c>
      <c r="D9" s="139">
        <v>20.21</v>
      </c>
      <c r="E9" s="139"/>
      <c r="F9" s="139">
        <v>8.36</v>
      </c>
      <c r="G9" s="84">
        <f t="shared" si="1"/>
        <v>1.0251977546894315</v>
      </c>
      <c r="H9" s="7"/>
      <c r="I9" s="134">
        <v>3</v>
      </c>
      <c r="J9" s="139">
        <v>17.47</v>
      </c>
      <c r="K9" s="139">
        <v>18.600000000000001</v>
      </c>
      <c r="L9" s="139"/>
      <c r="M9" s="139">
        <v>8.08</v>
      </c>
      <c r="N9" s="84">
        <f t="shared" ref="N9:N21" si="2">IF(M9,M9*(33.5+K9)/(475-2.65*J9),"")</f>
        <v>0.9819537700210752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25.19</v>
      </c>
      <c r="D10" s="139">
        <v>15.76</v>
      </c>
      <c r="E10" s="139"/>
      <c r="F10" s="139">
        <v>7.75</v>
      </c>
      <c r="G10" s="84">
        <f t="shared" si="1"/>
        <v>0.93513355289022693</v>
      </c>
      <c r="H10" s="7"/>
      <c r="I10" s="134">
        <v>4</v>
      </c>
      <c r="J10" s="139">
        <v>20.68</v>
      </c>
      <c r="K10" s="139">
        <v>17.36</v>
      </c>
      <c r="L10" s="139"/>
      <c r="M10" s="139">
        <v>7.76</v>
      </c>
      <c r="N10" s="84">
        <f t="shared" si="2"/>
        <v>0.93925625538436641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28.82</v>
      </c>
      <c r="D11" s="139">
        <v>13.54</v>
      </c>
      <c r="E11" s="139"/>
      <c r="F11" s="139">
        <v>7.83</v>
      </c>
      <c r="G11" s="84">
        <f t="shared" si="1"/>
        <v>0.92397955983914781</v>
      </c>
      <c r="H11" s="7"/>
      <c r="I11" s="134">
        <v>5</v>
      </c>
      <c r="J11" s="139">
        <v>26.78</v>
      </c>
      <c r="K11" s="139">
        <v>14.78</v>
      </c>
      <c r="L11" s="139"/>
      <c r="M11" s="139">
        <v>7.39</v>
      </c>
      <c r="N11" s="84">
        <f t="shared" si="2"/>
        <v>0.88306945224771238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29.18</v>
      </c>
      <c r="D12" s="139">
        <v>13.25</v>
      </c>
      <c r="E12" s="139"/>
      <c r="F12" s="139">
        <v>7.76</v>
      </c>
      <c r="G12" s="84">
        <f t="shared" si="1"/>
        <v>0.91225705541990521</v>
      </c>
      <c r="H12" s="7"/>
      <c r="I12" s="133">
        <v>6</v>
      </c>
      <c r="J12" s="139">
        <v>27.79</v>
      </c>
      <c r="K12" s="139">
        <v>14.12</v>
      </c>
      <c r="L12" s="139"/>
      <c r="M12" s="139">
        <v>6.61</v>
      </c>
      <c r="N12" s="84">
        <f t="shared" si="2"/>
        <v>0.78426087530661637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29.51</v>
      </c>
      <c r="D13" s="139">
        <v>13.02</v>
      </c>
      <c r="E13" s="139"/>
      <c r="F13" s="139">
        <v>7.82</v>
      </c>
      <c r="G13" s="84">
        <f t="shared" si="1"/>
        <v>0.91680386896623844</v>
      </c>
      <c r="H13" s="7"/>
      <c r="I13" s="134">
        <v>7</v>
      </c>
      <c r="J13" s="139">
        <v>28.62</v>
      </c>
      <c r="K13" s="139">
        <v>13.42</v>
      </c>
      <c r="L13" s="139"/>
      <c r="M13" s="139">
        <v>6.51</v>
      </c>
      <c r="N13" s="84">
        <f t="shared" si="2"/>
        <v>0.76523573431005854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30.14</v>
      </c>
      <c r="D14" s="139">
        <v>12.47</v>
      </c>
      <c r="E14" s="139"/>
      <c r="F14" s="139">
        <v>7.88</v>
      </c>
      <c r="G14" s="84">
        <f t="shared" si="1"/>
        <v>0.9167730032470407</v>
      </c>
      <c r="H14" s="7"/>
      <c r="I14" s="134">
        <v>8</v>
      </c>
      <c r="J14" s="139">
        <v>29.09</v>
      </c>
      <c r="K14" s="139">
        <v>13.12</v>
      </c>
      <c r="L14" s="139"/>
      <c r="M14" s="139">
        <v>6.49</v>
      </c>
      <c r="N14" s="84">
        <f t="shared" si="2"/>
        <v>0.7603796321543862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30.27</v>
      </c>
      <c r="D15" s="139">
        <v>12.38</v>
      </c>
      <c r="E15" s="139"/>
      <c r="F15" s="139">
        <v>7.92</v>
      </c>
      <c r="G15" s="84">
        <f t="shared" si="1"/>
        <v>0.92042519399824463</v>
      </c>
      <c r="H15" s="7"/>
      <c r="I15" s="134">
        <v>9</v>
      </c>
      <c r="J15" s="140">
        <v>29.46</v>
      </c>
      <c r="K15" s="141">
        <v>12.48</v>
      </c>
      <c r="L15" s="140"/>
      <c r="M15" s="140">
        <v>6.51</v>
      </c>
      <c r="N15" s="84">
        <f t="shared" si="2"/>
        <v>0.75411041213712215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30.43</v>
      </c>
      <c r="D16" s="139">
        <v>12.26</v>
      </c>
      <c r="E16" s="139"/>
      <c r="F16" s="139">
        <v>7.95</v>
      </c>
      <c r="G16" s="84">
        <f t="shared" si="1"/>
        <v>0.92248589805520576</v>
      </c>
      <c r="H16" s="138"/>
      <c r="I16" s="134">
        <v>10</v>
      </c>
      <c r="J16" s="140">
        <v>30.32</v>
      </c>
      <c r="K16" s="141">
        <v>11.92</v>
      </c>
      <c r="L16" s="140"/>
      <c r="M16" s="140">
        <v>6.61</v>
      </c>
      <c r="N16" s="84">
        <f t="shared" si="2"/>
        <v>0.76073654764197318</v>
      </c>
      <c r="O16" s="8">
        <v>6.32</v>
      </c>
      <c r="P16" s="7"/>
      <c r="Q16" s="57"/>
      <c r="R16" s="55">
        <f>M16-O16</f>
        <v>0.29000000000000004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30.57</v>
      </c>
      <c r="D17" s="139">
        <v>11.77</v>
      </c>
      <c r="E17" s="139"/>
      <c r="F17" s="139">
        <v>7.75</v>
      </c>
      <c r="G17" s="84">
        <f t="shared" si="1"/>
        <v>0.89048692922019479</v>
      </c>
      <c r="H17" s="7"/>
      <c r="I17" s="134">
        <v>12</v>
      </c>
      <c r="J17" s="140">
        <v>30.7</v>
      </c>
      <c r="K17" s="141">
        <v>11.63</v>
      </c>
      <c r="L17" s="140"/>
      <c r="M17" s="140">
        <v>6.36</v>
      </c>
      <c r="N17" s="84">
        <f t="shared" si="2"/>
        <v>0.72915139275235319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30.91</v>
      </c>
      <c r="D18" s="139">
        <v>11.71</v>
      </c>
      <c r="E18" s="139"/>
      <c r="F18" s="139">
        <v>7.65</v>
      </c>
      <c r="G18" s="84">
        <f t="shared" si="1"/>
        <v>0.8798438519570021</v>
      </c>
      <c r="H18" s="7"/>
      <c r="I18" s="134">
        <v>15</v>
      </c>
      <c r="J18" s="140">
        <v>30.74</v>
      </c>
      <c r="K18" s="141">
        <v>11.46</v>
      </c>
      <c r="L18" s="140"/>
      <c r="M18" s="140">
        <v>6.86</v>
      </c>
      <c r="N18" s="84">
        <f t="shared" si="2"/>
        <v>0.78372308716543992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30.93</v>
      </c>
      <c r="D19" s="139">
        <v>10.87</v>
      </c>
      <c r="E19" s="139"/>
      <c r="F19" s="139">
        <v>6.85</v>
      </c>
      <c r="G19" s="84">
        <f t="shared" si="1"/>
        <v>0.77330037617467107</v>
      </c>
      <c r="H19" s="7"/>
      <c r="I19" s="134">
        <v>18.8</v>
      </c>
      <c r="J19" s="140">
        <v>30.92</v>
      </c>
      <c r="K19" s="141">
        <v>11.39</v>
      </c>
      <c r="L19" s="140"/>
      <c r="M19" s="140">
        <v>7.06</v>
      </c>
      <c r="N19" s="84">
        <f t="shared" si="2"/>
        <v>0.80629366359505616</v>
      </c>
      <c r="O19" s="87">
        <v>7</v>
      </c>
      <c r="P19" s="7"/>
      <c r="Q19" s="57"/>
      <c r="R19" s="55">
        <f>M19-O19</f>
        <v>5.9999999999999609E-2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31.1</v>
      </c>
      <c r="D20" s="139">
        <v>10.92</v>
      </c>
      <c r="E20" s="139"/>
      <c r="F20" s="139">
        <v>6.42</v>
      </c>
      <c r="G20" s="84">
        <f t="shared" si="1"/>
        <v>0.72640676541385951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31.22</v>
      </c>
      <c r="D21" s="139">
        <v>10.09</v>
      </c>
      <c r="E21" s="139"/>
      <c r="F21" s="139">
        <v>5.33</v>
      </c>
      <c r="G21" s="84">
        <f t="shared" si="1"/>
        <v>0.59228714115640635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0.35694444444444445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0.375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99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97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0.23</v>
      </c>
      <c r="D35" s="153">
        <v>21.03</v>
      </c>
      <c r="E35" s="153"/>
      <c r="F35" s="153">
        <v>8.89</v>
      </c>
      <c r="G35" s="84">
        <f>IF(F35,F35*(33.5+D35)/(475-2.65*C35),"")</f>
        <v>1.0218832375437537</v>
      </c>
      <c r="H35" s="7"/>
      <c r="I35" s="134">
        <v>0</v>
      </c>
      <c r="J35" s="141">
        <v>6.63</v>
      </c>
      <c r="K35" s="141">
        <v>22.11</v>
      </c>
      <c r="L35" s="140"/>
      <c r="M35" s="140">
        <v>8.5299999999999994</v>
      </c>
      <c r="N35" s="84">
        <f t="shared" ref="N35:N50" si="4">IF(M35,M35*(33.5+K35)/(475-2.65*J35),"")</f>
        <v>1.0369953468341091</v>
      </c>
      <c r="O35" s="9" t="s">
        <v>6</v>
      </c>
      <c r="P35" s="7"/>
      <c r="Q35" s="57"/>
      <c r="R35" s="55">
        <f>M36-O36</f>
        <v>8.35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2.67</v>
      </c>
      <c r="D36" s="140">
        <v>21.84</v>
      </c>
      <c r="E36" s="140"/>
      <c r="F36" s="140">
        <v>8.44</v>
      </c>
      <c r="G36" s="84">
        <f t="shared" ref="G36:G48" si="5">IF(F36,F36*(33.5+D36)/(475-2.65*C36),"")</f>
        <v>0.99817299585723751</v>
      </c>
      <c r="H36" s="7"/>
      <c r="I36" s="134">
        <v>1</v>
      </c>
      <c r="J36" s="141">
        <v>8.93</v>
      </c>
      <c r="K36" s="141">
        <v>21.62</v>
      </c>
      <c r="L36" s="140"/>
      <c r="M36" s="140">
        <v>8.35</v>
      </c>
      <c r="N36" s="84">
        <f t="shared" si="4"/>
        <v>1.0197558135799201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5.87</v>
      </c>
      <c r="D37" s="140">
        <v>22.42</v>
      </c>
      <c r="E37" s="140"/>
      <c r="F37" s="140">
        <v>8.15</v>
      </c>
      <c r="G37" s="84">
        <f t="shared" si="5"/>
        <v>0.99195441451579036</v>
      </c>
      <c r="H37" s="7"/>
      <c r="I37" s="134">
        <v>2</v>
      </c>
      <c r="J37" s="141">
        <v>12.79</v>
      </c>
      <c r="K37" s="141">
        <v>20.37</v>
      </c>
      <c r="L37" s="140"/>
      <c r="M37" s="140">
        <v>8.35</v>
      </c>
      <c r="N37" s="84">
        <f t="shared" si="4"/>
        <v>1.0197412642978509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11</v>
      </c>
      <c r="D38" s="140">
        <v>21.02</v>
      </c>
      <c r="E38" s="140"/>
      <c r="F38" s="140">
        <v>8.0500000000000007</v>
      </c>
      <c r="G38" s="84">
        <f t="shared" si="5"/>
        <v>0.98438039699450486</v>
      </c>
      <c r="H38" s="7"/>
      <c r="I38" s="134">
        <v>3</v>
      </c>
      <c r="J38" s="141">
        <v>16.52</v>
      </c>
      <c r="K38" s="141">
        <v>19.010000000000002</v>
      </c>
      <c r="L38" s="140"/>
      <c r="M38" s="140">
        <v>7.94</v>
      </c>
      <c r="N38" s="84">
        <f t="shared" si="4"/>
        <v>0.96685558714536846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13.82</v>
      </c>
      <c r="D39" s="140">
        <v>19.96</v>
      </c>
      <c r="E39" s="140"/>
      <c r="F39" s="140">
        <v>8.09</v>
      </c>
      <c r="G39" s="84">
        <f t="shared" si="5"/>
        <v>0.98657411314918431</v>
      </c>
      <c r="H39" s="7"/>
      <c r="I39" s="134">
        <v>4</v>
      </c>
      <c r="J39" s="141">
        <v>21.39</v>
      </c>
      <c r="K39" s="141">
        <v>17.22</v>
      </c>
      <c r="L39" s="140"/>
      <c r="M39" s="140">
        <v>7.76</v>
      </c>
      <c r="N39" s="84">
        <f t="shared" si="4"/>
        <v>0.94088375667706148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19.38</v>
      </c>
      <c r="D40" s="140">
        <v>17.84</v>
      </c>
      <c r="E40" s="140"/>
      <c r="F40" s="140">
        <v>7.73</v>
      </c>
      <c r="G40" s="84">
        <f t="shared" si="5"/>
        <v>0.93677506768670804</v>
      </c>
      <c r="H40" s="7"/>
      <c r="I40" s="134">
        <v>5</v>
      </c>
      <c r="J40" s="141">
        <v>26.62</v>
      </c>
      <c r="K40" s="141">
        <v>14.87</v>
      </c>
      <c r="L40" s="140"/>
      <c r="M40" s="140">
        <v>7.48</v>
      </c>
      <c r="N40" s="84">
        <f t="shared" si="4"/>
        <v>0.89455146035301647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24.76</v>
      </c>
      <c r="D41" s="140">
        <v>15.53</v>
      </c>
      <c r="E41" s="140"/>
      <c r="F41" s="140">
        <v>6.74</v>
      </c>
      <c r="G41" s="84">
        <f t="shared" si="5"/>
        <v>0.8072142183660409</v>
      </c>
      <c r="H41" s="7"/>
      <c r="I41" s="133">
        <v>6</v>
      </c>
      <c r="J41" s="141">
        <v>27.61</v>
      </c>
      <c r="K41" s="140">
        <v>14.28</v>
      </c>
      <c r="L41" s="140"/>
      <c r="M41" s="140">
        <v>7.08</v>
      </c>
      <c r="N41" s="84">
        <f t="shared" si="4"/>
        <v>0.84184718297503813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29.51</v>
      </c>
      <c r="D42" s="140">
        <v>12.72</v>
      </c>
      <c r="E42" s="140"/>
      <c r="F42" s="140">
        <v>6.34</v>
      </c>
      <c r="G42" s="84">
        <f t="shared" si="5"/>
        <v>0.73849775137758833</v>
      </c>
      <c r="H42" s="7"/>
      <c r="I42" s="134">
        <v>7</v>
      </c>
      <c r="J42" s="141">
        <v>29.02</v>
      </c>
      <c r="K42" s="140">
        <v>13.09</v>
      </c>
      <c r="L42" s="140"/>
      <c r="M42" s="140">
        <v>6.78</v>
      </c>
      <c r="N42" s="84">
        <f t="shared" si="4"/>
        <v>0.79347545949856457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30.05</v>
      </c>
      <c r="D43" s="141">
        <v>12.15</v>
      </c>
      <c r="E43" s="141"/>
      <c r="F43" s="141">
        <v>5.9</v>
      </c>
      <c r="G43" s="84">
        <f t="shared" si="5"/>
        <v>0.68122695972734226</v>
      </c>
      <c r="H43" s="7"/>
      <c r="I43" s="134">
        <v>8</v>
      </c>
      <c r="J43" s="141">
        <v>29.71</v>
      </c>
      <c r="K43" s="140">
        <v>12.64</v>
      </c>
      <c r="L43" s="140"/>
      <c r="M43" s="140">
        <v>6.6</v>
      </c>
      <c r="N43" s="84">
        <f t="shared" si="4"/>
        <v>0.76847894798602456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30.46</v>
      </c>
      <c r="D44" s="141">
        <v>11.63</v>
      </c>
      <c r="E44" s="141"/>
      <c r="F44" s="141">
        <v>5.84</v>
      </c>
      <c r="G44" s="84">
        <f t="shared" si="5"/>
        <v>0.66845523877640578</v>
      </c>
      <c r="H44" s="7"/>
      <c r="I44" s="134">
        <v>9</v>
      </c>
      <c r="J44" s="141">
        <v>30.38</v>
      </c>
      <c r="K44" s="140">
        <v>11.78</v>
      </c>
      <c r="L44" s="140"/>
      <c r="M44" s="140">
        <v>6.58</v>
      </c>
      <c r="N44" s="84">
        <f t="shared" si="4"/>
        <v>0.75525395887886482</v>
      </c>
      <c r="O44" s="9" t="s">
        <v>6</v>
      </c>
      <c r="P44" s="7"/>
      <c r="Q44" s="57"/>
      <c r="R44" s="55">
        <f>M45-O45</f>
        <v>6.43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30.61</v>
      </c>
      <c r="D45" s="141">
        <v>11.4</v>
      </c>
      <c r="E45" s="141"/>
      <c r="F45" s="141">
        <v>5.74</v>
      </c>
      <c r="G45" s="84">
        <f t="shared" si="5"/>
        <v>0.65432037645649022</v>
      </c>
      <c r="H45" s="7"/>
      <c r="I45" s="134">
        <v>10</v>
      </c>
      <c r="J45" s="141">
        <v>30.47</v>
      </c>
      <c r="K45" s="140">
        <v>11.6</v>
      </c>
      <c r="L45" s="140"/>
      <c r="M45" s="140">
        <v>6.43</v>
      </c>
      <c r="N45" s="84">
        <f t="shared" si="4"/>
        <v>0.73554772361507603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30.68</v>
      </c>
      <c r="D46" s="141">
        <v>11.23</v>
      </c>
      <c r="E46" s="141"/>
      <c r="F46" s="141">
        <v>5.66</v>
      </c>
      <c r="G46" s="84">
        <f t="shared" si="5"/>
        <v>0.64306092487134814</v>
      </c>
      <c r="H46" s="7"/>
      <c r="I46" s="134">
        <v>12</v>
      </c>
      <c r="J46" s="141">
        <v>30.7</v>
      </c>
      <c r="K46" s="140">
        <v>11.22</v>
      </c>
      <c r="L46" s="140"/>
      <c r="M46" s="140">
        <v>6.29</v>
      </c>
      <c r="N46" s="84">
        <f t="shared" si="4"/>
        <v>0.71457480725018729</v>
      </c>
      <c r="O46" s="9" t="s">
        <v>6</v>
      </c>
      <c r="P46" s="7"/>
      <c r="Q46" s="57"/>
      <c r="R46" s="55">
        <f>M47-O47</f>
        <v>6.03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30.88</v>
      </c>
      <c r="K47" s="140">
        <v>10.9</v>
      </c>
      <c r="L47" s="140"/>
      <c r="M47" s="140">
        <v>6.03</v>
      </c>
      <c r="N47" s="84">
        <f t="shared" si="4"/>
        <v>0.68096081064583081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0.39861111111111108</v>
      </c>
      <c r="D51" s="145" t="s">
        <v>83</v>
      </c>
      <c r="E51" s="145"/>
      <c r="F51" s="145"/>
      <c r="H51" s="3"/>
      <c r="I51" s="35" t="s">
        <v>20</v>
      </c>
      <c r="J51" s="185">
        <v>0.39166666666666666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2.6</v>
      </c>
      <c r="I57" s="185">
        <v>0.16319444444444445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0.9</v>
      </c>
      <c r="I58" s="185">
        <v>0.40972222222222227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J48" sqref="J48:J63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44790</v>
      </c>
      <c r="F2" s="127">
        <f>Report!$C$51</f>
        <v>0.39861111111111108</v>
      </c>
      <c r="G2" s="127" t="str">
        <f>Report!$D$51</f>
        <v>PDT</v>
      </c>
      <c r="H2">
        <v>0</v>
      </c>
      <c r="I2">
        <f>IF(Report!C35,Report!C35,"")</f>
        <v>0.23</v>
      </c>
      <c r="J2">
        <f>IF(Report!D35,Report!D35,"")</f>
        <v>21.03</v>
      </c>
      <c r="K2" t="str">
        <f>IF(Report!E35,Report!E35,"")</f>
        <v/>
      </c>
      <c r="L2">
        <f>IF(Report!F35,Report!F35,"")</f>
        <v>8.89</v>
      </c>
      <c r="M2" s="183">
        <f>IF(Report!G35&gt;=0,Report!G35,"")</f>
        <v>1.0218832375437537</v>
      </c>
      <c r="N2" s="128">
        <f>E2+F2</f>
        <v>44790.398611111108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44790</v>
      </c>
      <c r="F3" s="127">
        <f>Report!$C$51</f>
        <v>0.39861111111111108</v>
      </c>
      <c r="G3" s="127" t="str">
        <f>Report!$D$51</f>
        <v>PDT</v>
      </c>
      <c r="H3">
        <f>Report!B36</f>
        <v>0</v>
      </c>
      <c r="I3">
        <f>IF(Report!C36,Report!C36,"")</f>
        <v>2.67</v>
      </c>
      <c r="J3">
        <f>IF(Report!D36,Report!D36,"")</f>
        <v>21.84</v>
      </c>
      <c r="K3" t="str">
        <f>IF(Report!E36,Report!E36,"")</f>
        <v/>
      </c>
      <c r="L3">
        <f>IF(Report!F36,Report!F36,"")</f>
        <v>8.44</v>
      </c>
      <c r="M3" s="183">
        <f>IF(Report!G36&gt;=0,Report!G36,"")</f>
        <v>0.99817299585723751</v>
      </c>
      <c r="N3" s="128">
        <f t="shared" ref="N3:N66" si="0">E3+F3</f>
        <v>44790.398611111108</v>
      </c>
      <c r="O3" t="str">
        <f>TRIM("Outfall: "&amp;Report!$C$52&amp;" "&amp;Report!$C$53&amp;" "&amp;Report!$C$54&amp;" "&amp;Report!$C$55)</f>
        <v>Outfall: Clear; calm;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44790</v>
      </c>
      <c r="F4" s="127">
        <f>Report!$C$51</f>
        <v>0.39861111111111108</v>
      </c>
      <c r="G4" s="127" t="str">
        <f>Report!$D$51</f>
        <v>PDT</v>
      </c>
      <c r="H4">
        <f>Report!B37</f>
        <v>1</v>
      </c>
      <c r="I4">
        <f>IF(Report!C37,Report!C37,"")</f>
        <v>5.87</v>
      </c>
      <c r="J4">
        <f>IF(Report!D37,Report!D37,"")</f>
        <v>22.42</v>
      </c>
      <c r="K4" t="str">
        <f>IF(Report!E37,Report!E37,"")</f>
        <v/>
      </c>
      <c r="L4">
        <f>IF(Report!F37,Report!F37,"")</f>
        <v>8.15</v>
      </c>
      <c r="M4" s="183">
        <f>IF(Report!G37&gt;=0,Report!G37,"")</f>
        <v>0.99195441451579036</v>
      </c>
      <c r="N4" s="128">
        <f t="shared" si="0"/>
        <v>44790.398611111108</v>
      </c>
      <c r="O4" t="str">
        <f>TRIM("Outfall: "&amp;Report!$C$52&amp;" "&amp;Report!$C$53&amp;" "&amp;Report!$C$54&amp;" "&amp;Report!$C$55)</f>
        <v>Outfall: Clear; calm;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44790</v>
      </c>
      <c r="F5" s="127">
        <f>Report!$C$51</f>
        <v>0.39861111111111108</v>
      </c>
      <c r="G5" s="127" t="str">
        <f>Report!$D$51</f>
        <v>PDT</v>
      </c>
      <c r="H5">
        <f>Report!B38</f>
        <v>2</v>
      </c>
      <c r="I5">
        <f>IF(Report!C38,Report!C38,"")</f>
        <v>11</v>
      </c>
      <c r="J5">
        <f>IF(Report!D38,Report!D38,"")</f>
        <v>21.02</v>
      </c>
      <c r="K5" t="str">
        <f>IF(Report!E38,Report!E38,"")</f>
        <v/>
      </c>
      <c r="L5">
        <f>IF(Report!F38,Report!F38,"")</f>
        <v>8.0500000000000007</v>
      </c>
      <c r="M5" s="183">
        <f>IF(Report!G38&gt;=0,Report!G38,"")</f>
        <v>0.98438039699450486</v>
      </c>
      <c r="N5" s="128">
        <f t="shared" si="0"/>
        <v>44790.398611111108</v>
      </c>
      <c r="O5" t="str">
        <f>TRIM("Outfall: "&amp;Report!$C$52&amp;" "&amp;Report!$C$53&amp;" "&amp;Report!$C$54&amp;" "&amp;Report!$C$55)</f>
        <v>Outfall: Clear; calm;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44790</v>
      </c>
      <c r="F6" s="127">
        <f>Report!$C$51</f>
        <v>0.39861111111111108</v>
      </c>
      <c r="G6" s="127" t="str">
        <f>Report!$D$51</f>
        <v>PDT</v>
      </c>
      <c r="H6">
        <f>Report!B39</f>
        <v>3</v>
      </c>
      <c r="I6">
        <f>IF(Report!C39,Report!C39,"")</f>
        <v>13.82</v>
      </c>
      <c r="J6">
        <f>IF(Report!D39,Report!D39,"")</f>
        <v>19.96</v>
      </c>
      <c r="K6" t="str">
        <f>IF(Report!E39,Report!E39,"")</f>
        <v/>
      </c>
      <c r="L6">
        <f>IF(Report!F39,Report!F39,"")</f>
        <v>8.09</v>
      </c>
      <c r="M6" s="183">
        <f>IF(Report!G39&gt;=0,Report!G39,"")</f>
        <v>0.98657411314918431</v>
      </c>
      <c r="N6" s="128">
        <f t="shared" si="0"/>
        <v>44790.398611111108</v>
      </c>
      <c r="O6" t="str">
        <f>TRIM("Outfall: "&amp;Report!$C$52&amp;" "&amp;Report!$C$53&amp;" "&amp;Report!$C$54&amp;" "&amp;Report!$C$55)</f>
        <v>Outfall: Clear; calm;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44790</v>
      </c>
      <c r="F7" s="127">
        <f>Report!$C$51</f>
        <v>0.39861111111111108</v>
      </c>
      <c r="G7" s="127" t="str">
        <f>Report!$D$51</f>
        <v>PDT</v>
      </c>
      <c r="H7">
        <f>Report!B40</f>
        <v>4</v>
      </c>
      <c r="I7">
        <f>IF(Report!C40,Report!C40,"")</f>
        <v>19.38</v>
      </c>
      <c r="J7">
        <f>IF(Report!D40,Report!D40,"")</f>
        <v>17.84</v>
      </c>
      <c r="K7" t="str">
        <f>IF(Report!E40,Report!E40,"")</f>
        <v/>
      </c>
      <c r="L7">
        <f>IF(Report!F40,Report!F40,"")</f>
        <v>7.73</v>
      </c>
      <c r="M7" s="183">
        <f>IF(Report!G40&gt;=0,Report!G40,"")</f>
        <v>0.93677506768670804</v>
      </c>
      <c r="N7" s="128">
        <f t="shared" si="0"/>
        <v>44790.398611111108</v>
      </c>
      <c r="O7" t="str">
        <f>TRIM("Outfall: "&amp;Report!$C$52&amp;" "&amp;Report!$C$53&amp;" "&amp;Report!$C$54&amp;" "&amp;Report!$C$55)</f>
        <v>Outfall: Clear; calm;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44790</v>
      </c>
      <c r="F8" s="127">
        <f>Report!$C$51</f>
        <v>0.39861111111111108</v>
      </c>
      <c r="G8" s="127" t="str">
        <f>Report!$D$51</f>
        <v>PDT</v>
      </c>
      <c r="H8">
        <f>Report!B41</f>
        <v>5</v>
      </c>
      <c r="I8">
        <f>IF(Report!C41,Report!C41,"")</f>
        <v>24.76</v>
      </c>
      <c r="J8">
        <f>IF(Report!D41,Report!D41,"")</f>
        <v>15.53</v>
      </c>
      <c r="K8" t="str">
        <f>IF(Report!E41,Report!E41,"")</f>
        <v/>
      </c>
      <c r="L8">
        <f>IF(Report!F41,Report!F41,"")</f>
        <v>6.74</v>
      </c>
      <c r="M8" s="183">
        <f>IF(Report!G41&gt;=0,Report!G41,"")</f>
        <v>0.8072142183660409</v>
      </c>
      <c r="N8" s="128">
        <f t="shared" si="0"/>
        <v>44790.398611111108</v>
      </c>
      <c r="O8" t="str">
        <f>TRIM("Outfall: "&amp;Report!$C$52&amp;" "&amp;Report!$C$53&amp;" "&amp;Report!$C$54&amp;" "&amp;Report!$C$55)</f>
        <v>Outfall: Clear; calm;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44790</v>
      </c>
      <c r="F9" s="127">
        <f>Report!$C$51</f>
        <v>0.39861111111111108</v>
      </c>
      <c r="G9" s="127" t="str">
        <f>Report!$D$51</f>
        <v>PDT</v>
      </c>
      <c r="H9">
        <f>Report!B42</f>
        <v>6</v>
      </c>
      <c r="I9">
        <f>IF(Report!C42,Report!C42,"")</f>
        <v>29.51</v>
      </c>
      <c r="J9">
        <f>IF(Report!D42,Report!D42,"")</f>
        <v>12.72</v>
      </c>
      <c r="K9" t="str">
        <f>IF(Report!E42,Report!E42,"")</f>
        <v/>
      </c>
      <c r="L9">
        <f>IF(Report!F42,Report!F42,"")</f>
        <v>6.34</v>
      </c>
      <c r="M9" s="183">
        <f>IF(Report!G42&gt;=0,Report!G42,"")</f>
        <v>0.73849775137758833</v>
      </c>
      <c r="N9" s="128">
        <f t="shared" si="0"/>
        <v>44790.398611111108</v>
      </c>
      <c r="O9" t="str">
        <f>TRIM("Outfall: "&amp;Report!$C$52&amp;" "&amp;Report!$C$53&amp;" "&amp;Report!$C$54&amp;" "&amp;Report!$C$55)</f>
        <v>Outfall: Clear; calm;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44790</v>
      </c>
      <c r="F10" s="127">
        <f>Report!$C$51</f>
        <v>0.39861111111111108</v>
      </c>
      <c r="G10" s="127" t="str">
        <f>Report!$D$51</f>
        <v>PDT</v>
      </c>
      <c r="H10">
        <f>Report!B43</f>
        <v>7</v>
      </c>
      <c r="I10">
        <f>IF(Report!C43,Report!C43,"")</f>
        <v>30.05</v>
      </c>
      <c r="J10">
        <f>IF(Report!D43,Report!D43,"")</f>
        <v>12.15</v>
      </c>
      <c r="K10" t="str">
        <f>IF(Report!E43,Report!E43,"")</f>
        <v/>
      </c>
      <c r="L10">
        <f>IF(Report!F43,Report!F43,"")</f>
        <v>5.9</v>
      </c>
      <c r="M10" s="183">
        <f>IF(Report!G43&gt;=0,Report!G43,"")</f>
        <v>0.68122695972734226</v>
      </c>
      <c r="N10" s="128">
        <f t="shared" si="0"/>
        <v>44790.398611111108</v>
      </c>
      <c r="O10" t="str">
        <f>TRIM("Outfall: "&amp;Report!$C$52&amp;" "&amp;Report!$C$53&amp;" "&amp;Report!$C$54&amp;" "&amp;Report!$C$55)</f>
        <v>Outfall: Clear; calm;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44790</v>
      </c>
      <c r="F11" s="127">
        <f>Report!$C$51</f>
        <v>0.39861111111111108</v>
      </c>
      <c r="G11" s="127" t="str">
        <f>Report!$D$51</f>
        <v>PDT</v>
      </c>
      <c r="H11">
        <f>Report!B44</f>
        <v>8</v>
      </c>
      <c r="I11">
        <f>IF(Report!C44,Report!C44,"")</f>
        <v>30.46</v>
      </c>
      <c r="J11">
        <f>IF(Report!D44,Report!D44,"")</f>
        <v>11.63</v>
      </c>
      <c r="K11" t="str">
        <f>IF(Report!E44,Report!E44,"")</f>
        <v/>
      </c>
      <c r="L11">
        <f>IF(Report!F44,Report!F44,"")</f>
        <v>5.84</v>
      </c>
      <c r="M11" s="183">
        <f>IF(Report!G44&gt;=0,Report!G44,"")</f>
        <v>0.66845523877640578</v>
      </c>
      <c r="N11" s="128">
        <f t="shared" si="0"/>
        <v>44790.398611111108</v>
      </c>
      <c r="O11" t="str">
        <f>TRIM("Outfall: "&amp;Report!$C$52&amp;" "&amp;Report!$C$53&amp;" "&amp;Report!$C$54&amp;" "&amp;Report!$C$55)</f>
        <v>Outfall: Clear; calm;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44790</v>
      </c>
      <c r="F12" s="127">
        <f>Report!$C$51</f>
        <v>0.39861111111111108</v>
      </c>
      <c r="G12" s="127" t="str">
        <f>Report!$D$51</f>
        <v>PDT</v>
      </c>
      <c r="H12">
        <f>Report!B45</f>
        <v>9</v>
      </c>
      <c r="I12">
        <f>IF(Report!C45,Report!C45,"")</f>
        <v>30.61</v>
      </c>
      <c r="J12">
        <f>IF(Report!D45,Report!D45,"")</f>
        <v>11.4</v>
      </c>
      <c r="K12" t="str">
        <f>IF(Report!E45,Report!E45,"")</f>
        <v/>
      </c>
      <c r="L12">
        <f>IF(Report!F45,Report!F45,"")</f>
        <v>5.74</v>
      </c>
      <c r="M12" s="183">
        <f>IF(Report!G45&gt;=0,Report!G45,"")</f>
        <v>0.65432037645649022</v>
      </c>
      <c r="N12" s="128">
        <f t="shared" si="0"/>
        <v>44790.398611111108</v>
      </c>
      <c r="O12" t="str">
        <f>TRIM("Outfall: "&amp;Report!$C$52&amp;" "&amp;Report!$C$53&amp;" "&amp;Report!$C$54&amp;" "&amp;Report!$C$55)</f>
        <v>Outfall: Clear; calm;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44790</v>
      </c>
      <c r="F13" s="127">
        <f>Report!$C$51</f>
        <v>0.39861111111111108</v>
      </c>
      <c r="G13" s="127" t="str">
        <f>Report!$D$51</f>
        <v>PDT</v>
      </c>
      <c r="H13">
        <f>Report!B46</f>
        <v>10</v>
      </c>
      <c r="I13">
        <f>IF(Report!C46,Report!C46,"")</f>
        <v>30.68</v>
      </c>
      <c r="J13">
        <f>IF(Report!D46,Report!D46,"")</f>
        <v>11.23</v>
      </c>
      <c r="K13" t="str">
        <f>IF(Report!E46,Report!E46,"")</f>
        <v/>
      </c>
      <c r="L13">
        <f>IF(Report!F46,Report!F46,"")</f>
        <v>5.66</v>
      </c>
      <c r="M13" s="183">
        <f>IF(Report!G46&gt;=0,Report!G46,"")</f>
        <v>0.64306092487134814</v>
      </c>
      <c r="N13" s="128">
        <f t="shared" si="0"/>
        <v>44790.398611111108</v>
      </c>
      <c r="O13" t="str">
        <f>TRIM("Outfall: "&amp;Report!$C$52&amp;" "&amp;Report!$C$53&amp;" "&amp;Report!$C$54&amp;" "&amp;Report!$C$55)</f>
        <v>Outfall: Clear; calm;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44790</v>
      </c>
      <c r="F14" s="127">
        <f>Report!$C$51</f>
        <v>0.39861111111111108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44790.398611111108</v>
      </c>
      <c r="O14" t="str">
        <f>TRIM("Outfall: "&amp;Report!$C$52&amp;" "&amp;Report!$C$53&amp;" "&amp;Report!$C$54&amp;" "&amp;Report!$C$55)</f>
        <v>Outfall: Clear; calm;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44790</v>
      </c>
      <c r="F15" s="127">
        <f>Report!$C$51</f>
        <v>0.39861111111111108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44790.398611111108</v>
      </c>
      <c r="O15" t="str">
        <f>TRIM("Outfall: "&amp;Report!$C$52&amp;" "&amp;Report!$C$53&amp;" "&amp;Report!$C$54&amp;" "&amp;Report!$C$55)</f>
        <v>Outfall: Clear; calm;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44790</v>
      </c>
      <c r="F16" s="127">
        <f>Report!$J$51</f>
        <v>0.39166666666666666</v>
      </c>
      <c r="G16" s="127" t="str">
        <f>Report!$K$51</f>
        <v>PDT</v>
      </c>
      <c r="H16">
        <f>Report!I35</f>
        <v>0</v>
      </c>
      <c r="I16">
        <f>IF(Report!J35,Report!J35,"")</f>
        <v>6.63</v>
      </c>
      <c r="J16">
        <f>IF(Report!K35,Report!K35,"")</f>
        <v>22.11</v>
      </c>
      <c r="K16" t="str">
        <f>IF(Report!L35,Report!L35,"")</f>
        <v/>
      </c>
      <c r="L16">
        <f>IF(Report!M35,Report!M35,"")</f>
        <v>8.5299999999999994</v>
      </c>
      <c r="M16" s="183">
        <f>IF(Report!N35&gt;=0,Report!N35,"")</f>
        <v>1.0369953468341091</v>
      </c>
      <c r="N16" s="128">
        <f t="shared" si="0"/>
        <v>44790.39166666667</v>
      </c>
      <c r="O16" t="str">
        <f>TRIM("Hohm: "&amp;Report!$J$52&amp;" "&amp;Report!$J$53&amp;" "&amp;Report!$J$54&amp;" "&amp;Report!$J$55)</f>
        <v>Hohm: Clear; calm;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44790</v>
      </c>
      <c r="F17" s="127">
        <f>Report!$J$51</f>
        <v>0.39166666666666666</v>
      </c>
      <c r="G17" s="127" t="str">
        <f>Report!$K$51</f>
        <v>PDT</v>
      </c>
      <c r="H17">
        <f>Report!I36</f>
        <v>1</v>
      </c>
      <c r="I17">
        <f>IF(Report!J36,Report!J36,"")</f>
        <v>8.93</v>
      </c>
      <c r="J17">
        <f>IF(Report!K36,Report!K36,"")</f>
        <v>21.62</v>
      </c>
      <c r="K17" t="str">
        <f>IF(Report!L36,Report!L36,"")</f>
        <v/>
      </c>
      <c r="L17">
        <f>IF(Report!M36,Report!M36,"")</f>
        <v>8.35</v>
      </c>
      <c r="M17" s="183">
        <f>IF(Report!N36&gt;=0,Report!N36,"")</f>
        <v>1.0197558135799201</v>
      </c>
      <c r="N17" s="128">
        <f t="shared" si="0"/>
        <v>44790.39166666667</v>
      </c>
      <c r="O17" t="str">
        <f>TRIM("Hohm: "&amp;Report!$J$52&amp;" "&amp;Report!$J$53&amp;" "&amp;Report!$J$54&amp;" "&amp;Report!$J$55)</f>
        <v>Hohm: Clear; calm;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44790</v>
      </c>
      <c r="F18" s="127">
        <f>Report!$J$51</f>
        <v>0.39166666666666666</v>
      </c>
      <c r="G18" s="127" t="str">
        <f>Report!$K$51</f>
        <v>PDT</v>
      </c>
      <c r="H18">
        <f>Report!I37</f>
        <v>2</v>
      </c>
      <c r="I18">
        <f>IF(Report!J37,Report!J37,"")</f>
        <v>12.79</v>
      </c>
      <c r="J18">
        <f>IF(Report!K37,Report!K37,"")</f>
        <v>20.37</v>
      </c>
      <c r="K18" t="str">
        <f>IF(Report!L37,Report!L37,"")</f>
        <v/>
      </c>
      <c r="L18">
        <f>IF(Report!M37,Report!M37,"")</f>
        <v>8.35</v>
      </c>
      <c r="M18" s="183">
        <f>IF(Report!N37&gt;=0,Report!N37,"")</f>
        <v>1.0197412642978509</v>
      </c>
      <c r="N18" s="128">
        <f t="shared" si="0"/>
        <v>44790.39166666667</v>
      </c>
      <c r="O18" t="str">
        <f>TRIM("Hohm: "&amp;Report!$J$52&amp;" "&amp;Report!$J$53&amp;" "&amp;Report!$J$54&amp;" "&amp;Report!$J$55)</f>
        <v>Hohm: Clear; calm;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44790</v>
      </c>
      <c r="F19" s="127">
        <f>Report!$J$51</f>
        <v>0.39166666666666666</v>
      </c>
      <c r="G19" s="127" t="str">
        <f>Report!$K$51</f>
        <v>PDT</v>
      </c>
      <c r="H19">
        <f>Report!I38</f>
        <v>3</v>
      </c>
      <c r="I19">
        <f>IF(Report!J38,Report!J38,"")</f>
        <v>16.52</v>
      </c>
      <c r="J19">
        <f>IF(Report!K38,Report!K38,"")</f>
        <v>19.010000000000002</v>
      </c>
      <c r="K19" t="str">
        <f>IF(Report!L38,Report!L38,"")</f>
        <v/>
      </c>
      <c r="L19">
        <f>IF(Report!M38,Report!M38,"")</f>
        <v>7.94</v>
      </c>
      <c r="M19" s="183">
        <f>IF(Report!N38&gt;=0,Report!N38,"")</f>
        <v>0.96685558714536846</v>
      </c>
      <c r="N19" s="128">
        <f t="shared" si="0"/>
        <v>44790.39166666667</v>
      </c>
      <c r="O19" t="str">
        <f>TRIM("Hohm: "&amp;Report!$J$52&amp;" "&amp;Report!$J$53&amp;" "&amp;Report!$J$54&amp;" "&amp;Report!$J$55)</f>
        <v>Hohm: Clear; calm;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44790</v>
      </c>
      <c r="F20" s="127">
        <f>Report!$J$51</f>
        <v>0.39166666666666666</v>
      </c>
      <c r="G20" s="127" t="str">
        <f>Report!$K$51</f>
        <v>PDT</v>
      </c>
      <c r="H20">
        <f>Report!I39</f>
        <v>4</v>
      </c>
      <c r="I20">
        <f>IF(Report!J39,Report!J39,"")</f>
        <v>21.39</v>
      </c>
      <c r="J20">
        <f>IF(Report!K39,Report!K39,"")</f>
        <v>17.22</v>
      </c>
      <c r="K20" t="str">
        <f>IF(Report!L39,Report!L39,"")</f>
        <v/>
      </c>
      <c r="L20">
        <f>IF(Report!M39,Report!M39,"")</f>
        <v>7.76</v>
      </c>
      <c r="M20" s="183">
        <f>IF(Report!N39&gt;=0,Report!N39,"")</f>
        <v>0.94088375667706148</v>
      </c>
      <c r="N20" s="128">
        <f t="shared" si="0"/>
        <v>44790.39166666667</v>
      </c>
      <c r="O20" t="str">
        <f>TRIM("Hohm: "&amp;Report!$J$52&amp;" "&amp;Report!$J$53&amp;" "&amp;Report!$J$54&amp;" "&amp;Report!$J$55)</f>
        <v>Hohm: Clear; calm;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44790</v>
      </c>
      <c r="F21" s="127">
        <f>Report!$J$51</f>
        <v>0.39166666666666666</v>
      </c>
      <c r="G21" s="127" t="str">
        <f>Report!$K$51</f>
        <v>PDT</v>
      </c>
      <c r="H21">
        <f>Report!I40</f>
        <v>5</v>
      </c>
      <c r="I21">
        <f>IF(Report!J40,Report!J40,"")</f>
        <v>26.62</v>
      </c>
      <c r="J21">
        <f>IF(Report!K40,Report!K40,"")</f>
        <v>14.87</v>
      </c>
      <c r="K21" t="str">
        <f>IF(Report!L40,Report!L40,"")</f>
        <v/>
      </c>
      <c r="L21">
        <f>IF(Report!M40,Report!M40,"")</f>
        <v>7.48</v>
      </c>
      <c r="M21" s="183">
        <f>IF(Report!N40&gt;=0,Report!N40,"")</f>
        <v>0.89455146035301647</v>
      </c>
      <c r="N21" s="128">
        <f t="shared" si="0"/>
        <v>44790.39166666667</v>
      </c>
      <c r="O21" t="str">
        <f>TRIM("Hohm: "&amp;Report!$J$52&amp;" "&amp;Report!$J$53&amp;" "&amp;Report!$J$54&amp;" "&amp;Report!$J$55)</f>
        <v>Hohm: Clear; calm;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44790</v>
      </c>
      <c r="F22" s="127">
        <f>Report!$J$51</f>
        <v>0.39166666666666666</v>
      </c>
      <c r="G22" s="127" t="str">
        <f>Report!$K$51</f>
        <v>PDT</v>
      </c>
      <c r="H22">
        <f>Report!I41</f>
        <v>6</v>
      </c>
      <c r="I22">
        <f>IF(Report!J41,Report!J41,"")</f>
        <v>27.61</v>
      </c>
      <c r="J22">
        <f>IF(Report!K41,Report!K41,"")</f>
        <v>14.28</v>
      </c>
      <c r="K22" t="str">
        <f>IF(Report!L41,Report!L41,"")</f>
        <v/>
      </c>
      <c r="L22">
        <f>IF(Report!M41,Report!M41,"")</f>
        <v>7.08</v>
      </c>
      <c r="M22" s="183">
        <f>IF(Report!N41&gt;=0,Report!N41,"")</f>
        <v>0.84184718297503813</v>
      </c>
      <c r="N22" s="128">
        <f t="shared" si="0"/>
        <v>44790.39166666667</v>
      </c>
      <c r="O22" t="str">
        <f>TRIM("Hohm: "&amp;Report!$J$52&amp;" "&amp;Report!$J$53&amp;" "&amp;Report!$J$54&amp;" "&amp;Report!$J$55)</f>
        <v>Hohm: Clear; calm;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44790</v>
      </c>
      <c r="F23" s="127">
        <f>Report!$J$51</f>
        <v>0.39166666666666666</v>
      </c>
      <c r="G23" s="127" t="str">
        <f>Report!$K$51</f>
        <v>PDT</v>
      </c>
      <c r="H23">
        <f>Report!I42</f>
        <v>7</v>
      </c>
      <c r="I23">
        <f>IF(Report!J42,Report!J42,"")</f>
        <v>29.02</v>
      </c>
      <c r="J23">
        <f>IF(Report!K42,Report!K42,"")</f>
        <v>13.09</v>
      </c>
      <c r="K23" t="str">
        <f>IF(Report!L42,Report!L42,"")</f>
        <v/>
      </c>
      <c r="L23">
        <f>IF(Report!M42,Report!M42,"")</f>
        <v>6.78</v>
      </c>
      <c r="M23" s="183">
        <f>IF(Report!N42&gt;=0,Report!N42,"")</f>
        <v>0.79347545949856457</v>
      </c>
      <c r="N23" s="128">
        <f t="shared" si="0"/>
        <v>44790.39166666667</v>
      </c>
      <c r="O23" t="str">
        <f>TRIM("Hohm: "&amp;Report!$J$52&amp;" "&amp;Report!$J$53&amp;" "&amp;Report!$J$54&amp;" "&amp;Report!$J$55)</f>
        <v>Hohm: Clear; calm;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44790</v>
      </c>
      <c r="F24" s="127">
        <f>Report!$J$51</f>
        <v>0.39166666666666666</v>
      </c>
      <c r="G24" s="127" t="str">
        <f>Report!$K$51</f>
        <v>PDT</v>
      </c>
      <c r="H24">
        <f>Report!I43</f>
        <v>8</v>
      </c>
      <c r="I24">
        <f>IF(Report!J43,Report!J43,"")</f>
        <v>29.71</v>
      </c>
      <c r="J24">
        <f>IF(Report!K43,Report!K43,"")</f>
        <v>12.64</v>
      </c>
      <c r="K24" t="str">
        <f>IF(Report!L43,Report!L43,"")</f>
        <v/>
      </c>
      <c r="L24">
        <f>IF(Report!M43,Report!M43,"")</f>
        <v>6.6</v>
      </c>
      <c r="M24" s="183">
        <f>IF(Report!N43&gt;=0,Report!N43,"")</f>
        <v>0.76847894798602456</v>
      </c>
      <c r="N24" s="128">
        <f t="shared" si="0"/>
        <v>44790.39166666667</v>
      </c>
      <c r="O24" t="str">
        <f>TRIM("Hohm: "&amp;Report!$J$52&amp;" "&amp;Report!$J$53&amp;" "&amp;Report!$J$54&amp;" "&amp;Report!$J$55)</f>
        <v>Hohm: Clear; calm;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44790</v>
      </c>
      <c r="F25" s="127">
        <f>Report!$J$51</f>
        <v>0.39166666666666666</v>
      </c>
      <c r="G25" s="127" t="str">
        <f>Report!$K$51</f>
        <v>PDT</v>
      </c>
      <c r="H25">
        <f>Report!I44</f>
        <v>9</v>
      </c>
      <c r="I25">
        <f>IF(Report!J44,Report!J44,"")</f>
        <v>30.38</v>
      </c>
      <c r="J25">
        <f>IF(Report!K44,Report!K44,"")</f>
        <v>11.78</v>
      </c>
      <c r="K25" t="str">
        <f>IF(Report!L44,Report!L44,"")</f>
        <v/>
      </c>
      <c r="L25">
        <f>IF(Report!M44,Report!M44,"")</f>
        <v>6.58</v>
      </c>
      <c r="M25" s="183">
        <f>IF(Report!N44&gt;=0,Report!N44,"")</f>
        <v>0.75525395887886482</v>
      </c>
      <c r="N25" s="128">
        <f t="shared" si="0"/>
        <v>44790.39166666667</v>
      </c>
      <c r="O25" t="str">
        <f>TRIM("Hohm: "&amp;Report!$J$52&amp;" "&amp;Report!$J$53&amp;" "&amp;Report!$J$54&amp;" "&amp;Report!$J$55)</f>
        <v>Hohm: Clear; calm;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44790</v>
      </c>
      <c r="F26" s="127">
        <f>Report!$J$51</f>
        <v>0.39166666666666666</v>
      </c>
      <c r="G26" s="127" t="str">
        <f>Report!$K$51</f>
        <v>PDT</v>
      </c>
      <c r="H26">
        <f>Report!I45</f>
        <v>10</v>
      </c>
      <c r="I26">
        <f>IF(Report!J45,Report!J45,"")</f>
        <v>30.47</v>
      </c>
      <c r="J26">
        <f>IF(Report!K45,Report!K45,"")</f>
        <v>11.6</v>
      </c>
      <c r="K26" t="str">
        <f>IF(Report!L45,Report!L45,"")</f>
        <v/>
      </c>
      <c r="L26">
        <f>IF(Report!M45,Report!M45,"")</f>
        <v>6.43</v>
      </c>
      <c r="M26" s="183">
        <f>IF(Report!N45&gt;=0,Report!N45,"")</f>
        <v>0.73554772361507603</v>
      </c>
      <c r="N26" s="128">
        <f t="shared" si="0"/>
        <v>44790.39166666667</v>
      </c>
      <c r="O26" t="str">
        <f>TRIM("Hohm: "&amp;Report!$J$52&amp;" "&amp;Report!$J$53&amp;" "&amp;Report!$J$54&amp;" "&amp;Report!$J$55)</f>
        <v>Hohm: Clear; calm;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44790</v>
      </c>
      <c r="F27" s="127">
        <f>Report!$J$51</f>
        <v>0.39166666666666666</v>
      </c>
      <c r="G27" s="127" t="str">
        <f>Report!$K$51</f>
        <v>PDT</v>
      </c>
      <c r="H27">
        <f>Report!I46</f>
        <v>12</v>
      </c>
      <c r="I27">
        <f>IF(Report!J46,Report!J46,"")</f>
        <v>30.7</v>
      </c>
      <c r="J27">
        <f>IF(Report!K46,Report!K46,"")</f>
        <v>11.22</v>
      </c>
      <c r="K27" t="str">
        <f>IF(Report!L46,Report!L46,"")</f>
        <v/>
      </c>
      <c r="L27">
        <f>IF(Report!M46,Report!M46,"")</f>
        <v>6.29</v>
      </c>
      <c r="M27" s="183">
        <f>IF(Report!N46&gt;=0,Report!N46,"")</f>
        <v>0.71457480725018729</v>
      </c>
      <c r="N27" s="128">
        <f t="shared" si="0"/>
        <v>44790.39166666667</v>
      </c>
      <c r="O27" t="str">
        <f>TRIM("Hohm: "&amp;Report!$J$52&amp;" "&amp;Report!$J$53&amp;" "&amp;Report!$J$54&amp;" "&amp;Report!$J$55)</f>
        <v>Hohm: Clear; calm;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44790</v>
      </c>
      <c r="F28" s="127">
        <f>Report!$J$51</f>
        <v>0.39166666666666666</v>
      </c>
      <c r="G28" s="127" t="str">
        <f>Report!$K$51</f>
        <v>PDT</v>
      </c>
      <c r="H28">
        <f>Report!I47</f>
        <v>15</v>
      </c>
      <c r="I28">
        <f>IF(Report!J47,Report!J47,"")</f>
        <v>30.88</v>
      </c>
      <c r="J28">
        <f>IF(Report!K47,Report!K47,"")</f>
        <v>10.9</v>
      </c>
      <c r="K28" t="str">
        <f>IF(Report!L47,Report!L47,"")</f>
        <v/>
      </c>
      <c r="L28">
        <f>IF(Report!M47,Report!M47,"")</f>
        <v>6.03</v>
      </c>
      <c r="M28" s="183">
        <f>IF(Report!N47&gt;=0,Report!N47,"")</f>
        <v>0.68096081064583081</v>
      </c>
      <c r="N28" s="128">
        <f t="shared" si="0"/>
        <v>44790.39166666667</v>
      </c>
      <c r="O28" t="str">
        <f>TRIM("Hohm: "&amp;Report!$J$52&amp;" "&amp;Report!$J$53&amp;" "&amp;Report!$J$54&amp;" "&amp;Report!$J$55)</f>
        <v>Hohm: Clear; calm;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44790</v>
      </c>
      <c r="F29" s="127">
        <f>Report!$J$51</f>
        <v>0.39166666666666666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44790.39166666667</v>
      </c>
      <c r="O29" t="str">
        <f>TRIM("Hohm: "&amp;Report!$J$52&amp;" "&amp;Report!$J$53&amp;" "&amp;Report!$J$54&amp;" "&amp;Report!$J$55)</f>
        <v>Hohm: Clear; calm;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44790</v>
      </c>
      <c r="F30" s="127">
        <f>Report!$J$51</f>
        <v>0.39166666666666666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44790.39166666667</v>
      </c>
      <c r="O30" t="str">
        <f>TRIM("Hohm: "&amp;Report!$J$52&amp;" "&amp;Report!$J$53&amp;" "&amp;Report!$J$54&amp;" "&amp;Report!$J$55)</f>
        <v>Hohm: Clear; calm;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44790</v>
      </c>
      <c r="F31" s="127">
        <f>Report!$C$27</f>
        <v>0.375</v>
      </c>
      <c r="G31" s="127" t="str">
        <f>Report!$D$27</f>
        <v>PDT</v>
      </c>
      <c r="H31">
        <f>Report!I6</f>
        <v>0</v>
      </c>
      <c r="I31">
        <f>IF(Report!J6,Report!J6,"")</f>
        <v>4.33</v>
      </c>
      <c r="J31">
        <f>IF(Report!K6,Report!K6,"")</f>
        <v>22.2</v>
      </c>
      <c r="K31" t="str">
        <f>IF(Report!L6,Report!L6,"")</f>
        <v/>
      </c>
      <c r="L31">
        <f>IF(Report!M6,Report!M6,"")</f>
        <v>8.57</v>
      </c>
      <c r="M31" s="183">
        <f>IF(Report!N6&gt;=0,Report!N6,"")</f>
        <v>1.0298225232484512</v>
      </c>
      <c r="N31" s="128">
        <f t="shared" si="0"/>
        <v>44790.375</v>
      </c>
      <c r="O31" t="str">
        <f>TRIM("Polly: "&amp;Report!$J$25&amp;" "&amp;Report!$I$26&amp;" "&amp;Report!$J$27&amp;" "&amp;Report!$J$28)</f>
        <v>Polly: Clear; calm; no wind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44790</v>
      </c>
      <c r="F32" s="127">
        <f>Report!$C$27</f>
        <v>0.375</v>
      </c>
      <c r="G32" s="127" t="str">
        <f>Report!$D$27</f>
        <v>PDT</v>
      </c>
      <c r="H32">
        <f>Report!I7</f>
        <v>1</v>
      </c>
      <c r="I32">
        <f>IF(Report!J7,Report!J7,"")</f>
        <v>5.83</v>
      </c>
      <c r="J32">
        <f>IF(Report!K7,Report!K7,"")</f>
        <v>22.41</v>
      </c>
      <c r="K32" t="str">
        <f>IF(Report!L7,Report!L7,"")</f>
        <v/>
      </c>
      <c r="L32">
        <f>IF(Report!M7,Report!M7,"")</f>
        <v>8.5299999999999994</v>
      </c>
      <c r="M32" s="183">
        <f>IF(Report!N7&gt;=0,Report!N7,"")</f>
        <v>1.0377799610706548</v>
      </c>
      <c r="N32" s="128">
        <f t="shared" si="0"/>
        <v>44790.375</v>
      </c>
      <c r="O32" t="str">
        <f>TRIM("Polly: "&amp;Report!$J$25&amp;" "&amp;Report!$I$26&amp;" "&amp;Report!$J$27&amp;" "&amp;Report!$J$28)</f>
        <v>Polly: Clear; calm; no wind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44790</v>
      </c>
      <c r="F33" s="127">
        <f>Report!$C$27</f>
        <v>0.375</v>
      </c>
      <c r="G33" s="127" t="str">
        <f>Report!$D$27</f>
        <v>PDT</v>
      </c>
      <c r="H33">
        <f>Report!I8</f>
        <v>2</v>
      </c>
      <c r="I33">
        <f>IF(Report!J8,Report!J8,"")</f>
        <v>11.35</v>
      </c>
      <c r="J33">
        <f>IF(Report!K8,Report!K8,"")</f>
        <v>20.94</v>
      </c>
      <c r="K33" t="str">
        <f>IF(Report!L8,Report!L8,"")</f>
        <v/>
      </c>
      <c r="L33">
        <f>IF(Report!M8,Report!M8,"")</f>
        <v>8.1999999999999993</v>
      </c>
      <c r="M33" s="183">
        <f>IF(Report!N8&gt;=0,Report!N8,"")</f>
        <v>1.0033387837207601</v>
      </c>
      <c r="N33" s="128">
        <f t="shared" si="0"/>
        <v>44790.375</v>
      </c>
      <c r="O33" t="str">
        <f>TRIM("Polly: "&amp;Report!$J$25&amp;" "&amp;Report!$I$26&amp;" "&amp;Report!$J$27&amp;" "&amp;Report!$J$28)</f>
        <v>Polly: Clear; calm; no wind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44790</v>
      </c>
      <c r="F34" s="127">
        <f>Report!$C$27</f>
        <v>0.375</v>
      </c>
      <c r="G34" s="127" t="str">
        <f>Report!$D$27</f>
        <v>PDT</v>
      </c>
      <c r="H34">
        <f>Report!I9</f>
        <v>3</v>
      </c>
      <c r="I34">
        <f>IF(Report!J9,Report!J9,"")</f>
        <v>17.47</v>
      </c>
      <c r="J34">
        <f>IF(Report!K9,Report!K9,"")</f>
        <v>18.600000000000001</v>
      </c>
      <c r="K34" t="str">
        <f>IF(Report!L9,Report!L9,"")</f>
        <v/>
      </c>
      <c r="L34">
        <f>IF(Report!M9,Report!M9,"")</f>
        <v>8.08</v>
      </c>
      <c r="M34" s="183">
        <f>IF(Report!N9&gt;=0,Report!N9,"")</f>
        <v>0.9819537700210752</v>
      </c>
      <c r="N34" s="128">
        <f t="shared" si="0"/>
        <v>44790.375</v>
      </c>
      <c r="O34" t="str">
        <f>TRIM("Polly: "&amp;Report!$J$25&amp;" "&amp;Report!$I$26&amp;" "&amp;Report!$J$27&amp;" "&amp;Report!$J$28)</f>
        <v>Polly: Clear; calm; no wind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44790</v>
      </c>
      <c r="F35" s="127">
        <f>Report!$C$27</f>
        <v>0.375</v>
      </c>
      <c r="G35" s="127" t="str">
        <f>Report!$D$27</f>
        <v>PDT</v>
      </c>
      <c r="H35">
        <f>Report!I10</f>
        <v>4</v>
      </c>
      <c r="I35">
        <f>IF(Report!J10,Report!J10,"")</f>
        <v>20.68</v>
      </c>
      <c r="J35">
        <f>IF(Report!K10,Report!K10,"")</f>
        <v>17.36</v>
      </c>
      <c r="K35" t="str">
        <f>IF(Report!L10,Report!L10,"")</f>
        <v/>
      </c>
      <c r="L35">
        <f>IF(Report!M10,Report!M10,"")</f>
        <v>7.76</v>
      </c>
      <c r="M35" s="183">
        <f>IF(Report!N10&gt;=0,Report!N10,"")</f>
        <v>0.93925625538436641</v>
      </c>
      <c r="N35" s="128">
        <f t="shared" si="0"/>
        <v>44790.375</v>
      </c>
      <c r="O35" t="str">
        <f>TRIM("Polly: "&amp;Report!$J$25&amp;" "&amp;Report!$I$26&amp;" "&amp;Report!$J$27&amp;" "&amp;Report!$J$28)</f>
        <v>Polly: Clear; calm; no wind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44790</v>
      </c>
      <c r="F36" s="127">
        <f>Report!$C$27</f>
        <v>0.375</v>
      </c>
      <c r="G36" s="127" t="str">
        <f>Report!$D$27</f>
        <v>PDT</v>
      </c>
      <c r="H36">
        <f>Report!I11</f>
        <v>5</v>
      </c>
      <c r="I36">
        <f>IF(Report!J11,Report!J11,"")</f>
        <v>26.78</v>
      </c>
      <c r="J36">
        <f>IF(Report!K11,Report!K11,"")</f>
        <v>14.78</v>
      </c>
      <c r="K36" t="str">
        <f>IF(Report!L11,Report!L11,"")</f>
        <v/>
      </c>
      <c r="L36">
        <f>IF(Report!M11,Report!M11,"")</f>
        <v>7.39</v>
      </c>
      <c r="M36" s="183">
        <f>IF(Report!N11&gt;=0,Report!N11,"")</f>
        <v>0.88306945224771238</v>
      </c>
      <c r="N36" s="128">
        <f t="shared" si="0"/>
        <v>44790.375</v>
      </c>
      <c r="O36" t="str">
        <f>TRIM("Polly: "&amp;Report!$J$25&amp;" "&amp;Report!$I$26&amp;" "&amp;Report!$J$27&amp;" "&amp;Report!$J$28)</f>
        <v>Polly: Clear; calm; no wind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44790</v>
      </c>
      <c r="F37" s="127">
        <f>Report!$C$27</f>
        <v>0.375</v>
      </c>
      <c r="G37" s="127" t="str">
        <f>Report!$D$27</f>
        <v>PDT</v>
      </c>
      <c r="H37">
        <f>Report!I12</f>
        <v>6</v>
      </c>
      <c r="I37">
        <f>IF(Report!J12,Report!J12,"")</f>
        <v>27.79</v>
      </c>
      <c r="J37">
        <f>IF(Report!K12,Report!K12,"")</f>
        <v>14.12</v>
      </c>
      <c r="K37" t="str">
        <f>IF(Report!L12,Report!L12,"")</f>
        <v/>
      </c>
      <c r="L37">
        <f>IF(Report!M12,Report!M12,"")</f>
        <v>6.61</v>
      </c>
      <c r="M37" s="183">
        <f>IF(Report!N12&gt;=0,Report!N12,"")</f>
        <v>0.78426087530661637</v>
      </c>
      <c r="N37" s="128">
        <f t="shared" si="0"/>
        <v>44790.375</v>
      </c>
      <c r="O37" t="str">
        <f>TRIM("Polly: "&amp;Report!$J$25&amp;" "&amp;Report!$I$26&amp;" "&amp;Report!$J$27&amp;" "&amp;Report!$J$28)</f>
        <v>Polly: Clear; calm; no wind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44790</v>
      </c>
      <c r="F38" s="127">
        <f>Report!$C$27</f>
        <v>0.375</v>
      </c>
      <c r="G38" s="127" t="str">
        <f>Report!$D$27</f>
        <v>PDT</v>
      </c>
      <c r="H38">
        <f>Report!I13</f>
        <v>7</v>
      </c>
      <c r="I38">
        <f>IF(Report!J13,Report!J13,"")</f>
        <v>28.62</v>
      </c>
      <c r="J38">
        <f>IF(Report!K13,Report!K13,"")</f>
        <v>13.42</v>
      </c>
      <c r="K38" t="str">
        <f>IF(Report!L13,Report!L13,"")</f>
        <v/>
      </c>
      <c r="L38">
        <f>IF(Report!M13,Report!M13,"")</f>
        <v>6.51</v>
      </c>
      <c r="M38" s="183">
        <f>IF(Report!N13&gt;=0,Report!N13,"")</f>
        <v>0.76523573431005854</v>
      </c>
      <c r="N38" s="128">
        <f t="shared" si="0"/>
        <v>44790.375</v>
      </c>
      <c r="O38" t="str">
        <f>TRIM("Polly: "&amp;Report!$J$25&amp;" "&amp;Report!$I$26&amp;" "&amp;Report!$J$27&amp;" "&amp;Report!$J$28)</f>
        <v>Polly: Clear; calm; no wind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44790</v>
      </c>
      <c r="F39" s="127">
        <f>Report!$C$27</f>
        <v>0.375</v>
      </c>
      <c r="G39" s="127" t="str">
        <f>Report!$D$27</f>
        <v>PDT</v>
      </c>
      <c r="H39">
        <f>Report!I14</f>
        <v>8</v>
      </c>
      <c r="I39">
        <f>IF(Report!J14,Report!J14,"")</f>
        <v>29.09</v>
      </c>
      <c r="J39">
        <f>IF(Report!K14,Report!K14,"")</f>
        <v>13.12</v>
      </c>
      <c r="K39" t="str">
        <f>IF(Report!L14,Report!L14,"")</f>
        <v/>
      </c>
      <c r="L39">
        <f>IF(Report!M14,Report!M14,"")</f>
        <v>6.49</v>
      </c>
      <c r="M39" s="183">
        <f>IF(Report!N14&gt;=0,Report!N14,"")</f>
        <v>0.7603796321543862</v>
      </c>
      <c r="N39" s="128">
        <f t="shared" si="0"/>
        <v>44790.375</v>
      </c>
      <c r="O39" t="str">
        <f>TRIM("Polly: "&amp;Report!$J$25&amp;" "&amp;Report!$I$26&amp;" "&amp;Report!$J$27&amp;" "&amp;Report!$J$28)</f>
        <v>Polly: Clear; calm; no wind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44790</v>
      </c>
      <c r="F40" s="127">
        <f>Report!$C$27</f>
        <v>0.375</v>
      </c>
      <c r="G40" s="127" t="str">
        <f>Report!$D$27</f>
        <v>PDT</v>
      </c>
      <c r="H40">
        <f>Report!I15</f>
        <v>9</v>
      </c>
      <c r="I40">
        <f>IF(Report!J15,Report!J15,"")</f>
        <v>29.46</v>
      </c>
      <c r="J40">
        <f>IF(Report!K15,Report!K15,"")</f>
        <v>12.48</v>
      </c>
      <c r="K40" t="str">
        <f>IF(Report!L15,Report!L15,"")</f>
        <v/>
      </c>
      <c r="L40">
        <f>IF(Report!M15,Report!M15,"")</f>
        <v>6.51</v>
      </c>
      <c r="M40" s="183">
        <f>IF(Report!N15&gt;=0,Report!N15,"")</f>
        <v>0.75411041213712215</v>
      </c>
      <c r="N40" s="128">
        <f t="shared" si="0"/>
        <v>44790.375</v>
      </c>
      <c r="O40" t="str">
        <f>TRIM("Polly: "&amp;Report!$J$25&amp;" "&amp;Report!$I$26&amp;" "&amp;Report!$J$27&amp;" "&amp;Report!$J$28)</f>
        <v>Polly: Clear; calm; no wind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44790</v>
      </c>
      <c r="F41" s="127">
        <f>Report!$C$27</f>
        <v>0.375</v>
      </c>
      <c r="G41" s="127" t="str">
        <f>Report!$D$27</f>
        <v>PDT</v>
      </c>
      <c r="H41">
        <f>Report!I16</f>
        <v>10</v>
      </c>
      <c r="I41">
        <f>IF(Report!J16,Report!J16,"")</f>
        <v>30.32</v>
      </c>
      <c r="J41">
        <f>IF(Report!K16,Report!K16,"")</f>
        <v>11.92</v>
      </c>
      <c r="K41" t="str">
        <f>IF(Report!L16,Report!L16,"")</f>
        <v/>
      </c>
      <c r="L41">
        <f>IF(Report!M16,Report!M16,"")</f>
        <v>6.61</v>
      </c>
      <c r="M41" s="183">
        <f>IF(Report!N16&gt;=0,Report!N16,"")</f>
        <v>0.76073654764197318</v>
      </c>
      <c r="N41" s="128">
        <f t="shared" si="0"/>
        <v>44790.375</v>
      </c>
      <c r="O41" t="str">
        <f>TRIM("Polly: "&amp;Report!$J$25&amp;" "&amp;Report!$I$26&amp;" "&amp;Report!$J$27&amp;" "&amp;Report!$J$28)</f>
        <v>Polly: Clear; calm; no wind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44790</v>
      </c>
      <c r="F42" s="127">
        <f>Report!$C$27</f>
        <v>0.375</v>
      </c>
      <c r="G42" s="127" t="str">
        <f>Report!$D$27</f>
        <v>PDT</v>
      </c>
      <c r="H42">
        <f>Report!I17</f>
        <v>12</v>
      </c>
      <c r="I42">
        <f>IF(Report!J17,Report!J17,"")</f>
        <v>30.7</v>
      </c>
      <c r="J42">
        <f>IF(Report!K17,Report!K17,"")</f>
        <v>11.63</v>
      </c>
      <c r="K42" t="str">
        <f>IF(Report!L17,Report!L17,"")</f>
        <v/>
      </c>
      <c r="L42">
        <f>IF(Report!M17,Report!M17,"")</f>
        <v>6.36</v>
      </c>
      <c r="M42" s="183">
        <f>IF(Report!N17&gt;=0,Report!N17,"")</f>
        <v>0.72915139275235319</v>
      </c>
      <c r="N42" s="128">
        <f t="shared" si="0"/>
        <v>44790.375</v>
      </c>
      <c r="O42" t="str">
        <f>TRIM("Polly: "&amp;Report!$J$25&amp;" "&amp;Report!$I$26&amp;" "&amp;Report!$J$27&amp;" "&amp;Report!$J$28)</f>
        <v>Polly: Clear; calm; no wind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44790</v>
      </c>
      <c r="F43" s="127">
        <f>Report!$C$27</f>
        <v>0.375</v>
      </c>
      <c r="G43" s="127" t="str">
        <f>Report!$D$27</f>
        <v>PDT</v>
      </c>
      <c r="H43">
        <f>Report!I18</f>
        <v>15</v>
      </c>
      <c r="I43">
        <f>IF(Report!J18,Report!J18,"")</f>
        <v>30.74</v>
      </c>
      <c r="J43">
        <f>IF(Report!K18,Report!K18,"")</f>
        <v>11.46</v>
      </c>
      <c r="K43" t="str">
        <f>IF(Report!L18,Report!L18,"")</f>
        <v/>
      </c>
      <c r="L43">
        <f>IF(Report!M18,Report!M18,"")</f>
        <v>6.86</v>
      </c>
      <c r="M43" s="183">
        <f>IF(Report!N18&gt;=0,Report!N18,"")</f>
        <v>0.78372308716543992</v>
      </c>
      <c r="N43" s="128">
        <f t="shared" si="0"/>
        <v>44790.375</v>
      </c>
      <c r="O43" t="str">
        <f>TRIM("Polly: "&amp;Report!$J$25&amp;" "&amp;Report!$I$26&amp;" "&amp;Report!$J$27&amp;" "&amp;Report!$J$28)</f>
        <v>Polly: Clear; calm; no wind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44790</v>
      </c>
      <c r="F44" s="127">
        <f>Report!$C$27</f>
        <v>0.375</v>
      </c>
      <c r="G44" s="127" t="str">
        <f>Report!$D$27</f>
        <v>PDT</v>
      </c>
      <c r="H44">
        <f>Report!I19</f>
        <v>18.8</v>
      </c>
      <c r="I44">
        <f>IF(Report!J19,Report!J19,"")</f>
        <v>30.92</v>
      </c>
      <c r="J44">
        <f>IF(Report!K19,Report!K19,"")</f>
        <v>11.39</v>
      </c>
      <c r="K44" t="str">
        <f>IF(Report!L19,Report!L19,"")</f>
        <v/>
      </c>
      <c r="L44">
        <f>IF(Report!M19,Report!M19,"")</f>
        <v>7.06</v>
      </c>
      <c r="M44" s="183">
        <f>IF(Report!N19&gt;=0,Report!N19,"")</f>
        <v>0.80629366359505616</v>
      </c>
      <c r="N44" s="128">
        <f t="shared" si="0"/>
        <v>44790.375</v>
      </c>
      <c r="O44" t="str">
        <f>TRIM("Polly: "&amp;Report!$J$25&amp;" "&amp;Report!$I$26&amp;" "&amp;Report!$J$27&amp;" "&amp;Report!$J$28)</f>
        <v>Polly: Clear; calm; no wind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44790</v>
      </c>
      <c r="F45" s="127">
        <f>Report!$C$27</f>
        <v>0.375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44790.375</v>
      </c>
      <c r="O45" t="str">
        <f>TRIM("Polly: "&amp;Report!$J$25&amp;" "&amp;Report!$I$26&amp;" "&amp;Report!$J$27&amp;" "&amp;Report!$J$28)</f>
        <v>Polly: Clear; calm; no wind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44790</v>
      </c>
      <c r="F46" s="127">
        <f>Report!$C$27</f>
        <v>0.375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44790.375</v>
      </c>
      <c r="O46" t="str">
        <f>TRIM("Polly: "&amp;Report!$J$25&amp;" "&amp;Report!$I$26&amp;" "&amp;Report!$J$27&amp;" "&amp;Report!$J$28)</f>
        <v>Polly: Clear; calm; no wind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44790</v>
      </c>
      <c r="F47" s="127">
        <f>Report!$C$27</f>
        <v>0.375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44790.375</v>
      </c>
      <c r="O47" t="str">
        <f>TRIM("Polly: "&amp;Report!$J$25&amp;" "&amp;Report!$I$26&amp;" "&amp;Report!$J$27&amp;" "&amp;Report!$J$28)</f>
        <v>Polly: Clear; calm; no wind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44790</v>
      </c>
      <c r="F48" s="127">
        <f>Report!$J$24</f>
        <v>0.35694444444444445</v>
      </c>
      <c r="G48" s="127" t="str">
        <f>Report!$K$24</f>
        <v>PDT</v>
      </c>
      <c r="H48">
        <f>Report!B6</f>
        <v>0</v>
      </c>
      <c r="I48">
        <f>IF(Report!C6,Report!C6,"")</f>
        <v>5.62</v>
      </c>
      <c r="J48">
        <f>IF(Report!D6,Report!D6,"")</f>
        <v>21.88</v>
      </c>
      <c r="K48" t="str">
        <f>IF(Report!E6,Report!E6,"")</f>
        <v/>
      </c>
      <c r="L48">
        <f>IF(Report!F6,Report!F6,"")</f>
        <v>8.7100000000000009</v>
      </c>
      <c r="M48" s="183">
        <f>IF(Report!G6&gt;=0,Report!G6,"")</f>
        <v>1.0483644021934029</v>
      </c>
      <c r="N48" s="128">
        <f t="shared" si="0"/>
        <v>44790.356944444444</v>
      </c>
      <c r="O48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44790</v>
      </c>
      <c r="F49" s="127">
        <f>Report!$J$24</f>
        <v>0.35694444444444445</v>
      </c>
      <c r="G49" s="127" t="str">
        <f>Report!$K$24</f>
        <v>PDT</v>
      </c>
      <c r="H49">
        <f>Report!B7</f>
        <v>1</v>
      </c>
      <c r="I49">
        <f>IF(Report!C7,Report!C7,"")</f>
        <v>7.71</v>
      </c>
      <c r="J49">
        <f>IF(Report!D7,Report!D7,"")</f>
        <v>21.43</v>
      </c>
      <c r="K49" t="str">
        <f>IF(Report!E7,Report!E7,"")</f>
        <v/>
      </c>
      <c r="L49">
        <f>IF(Report!F7,Report!F7,"")</f>
        <v>8.51</v>
      </c>
      <c r="M49" s="183">
        <f>IF(Report!G7&gt;=0,Report!G7,"")</f>
        <v>1.0283473227907345</v>
      </c>
      <c r="N49" s="128">
        <f t="shared" si="0"/>
        <v>44790.356944444444</v>
      </c>
      <c r="O49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44790</v>
      </c>
      <c r="F50" s="127">
        <f>Report!$J$24</f>
        <v>0.35694444444444445</v>
      </c>
      <c r="G50" s="127" t="str">
        <f>Report!$K$24</f>
        <v>PDT</v>
      </c>
      <c r="H50">
        <f>Report!B8</f>
        <v>2</v>
      </c>
      <c r="I50">
        <f>IF(Report!C8,Report!C8,"")</f>
        <v>11.42</v>
      </c>
      <c r="J50">
        <f>IF(Report!D8,Report!D8,"")</f>
        <v>20.87</v>
      </c>
      <c r="K50" t="str">
        <f>IF(Report!E8,Report!E8,"")</f>
        <v/>
      </c>
      <c r="L50">
        <f>IF(Report!F8,Report!F8,"")</f>
        <v>8.3800000000000008</v>
      </c>
      <c r="M50" s="183">
        <f>IF(Report!G8&gt;=0,Report!G8,"")</f>
        <v>1.0244719913117193</v>
      </c>
      <c r="N50" s="128">
        <f t="shared" si="0"/>
        <v>44790.356944444444</v>
      </c>
      <c r="O50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44790</v>
      </c>
      <c r="F51" s="127">
        <f>Report!$J$24</f>
        <v>0.35694444444444445</v>
      </c>
      <c r="G51" s="127" t="str">
        <f>Report!$K$24</f>
        <v>PDT</v>
      </c>
      <c r="H51">
        <f>Report!B9</f>
        <v>3</v>
      </c>
      <c r="I51">
        <f>IF(Report!C9,Report!C9,"")</f>
        <v>13.97</v>
      </c>
      <c r="J51">
        <f>IF(Report!D9,Report!D9,"")</f>
        <v>20.21</v>
      </c>
      <c r="K51" t="str">
        <f>IF(Report!E9,Report!E9,"")</f>
        <v/>
      </c>
      <c r="L51">
        <f>IF(Report!F9,Report!F9,"")</f>
        <v>8.36</v>
      </c>
      <c r="M51" s="183">
        <f>IF(Report!G9&gt;=0,Report!G9,"")</f>
        <v>1.0251977546894315</v>
      </c>
      <c r="N51" s="128">
        <f t="shared" si="0"/>
        <v>44790.356944444444</v>
      </c>
      <c r="O51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44790</v>
      </c>
      <c r="F52" s="127">
        <f>Report!$J$24</f>
        <v>0.35694444444444445</v>
      </c>
      <c r="G52" s="127" t="str">
        <f>Report!$K$24</f>
        <v>PDT</v>
      </c>
      <c r="H52">
        <f>Report!B10</f>
        <v>4</v>
      </c>
      <c r="I52">
        <f>IF(Report!C10,Report!C10,"")</f>
        <v>25.19</v>
      </c>
      <c r="J52">
        <f>IF(Report!D10,Report!D10,"")</f>
        <v>15.76</v>
      </c>
      <c r="K52" t="str">
        <f>IF(Report!E10,Report!E10,"")</f>
        <v/>
      </c>
      <c r="L52">
        <f>IF(Report!F10,Report!F10,"")</f>
        <v>7.75</v>
      </c>
      <c r="M52" s="183">
        <f>IF(Report!G10&gt;=0,Report!G10,"")</f>
        <v>0.93513355289022693</v>
      </c>
      <c r="N52" s="128">
        <f t="shared" si="0"/>
        <v>44790.356944444444</v>
      </c>
      <c r="O52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44790</v>
      </c>
      <c r="F53" s="127">
        <f>Report!$J$24</f>
        <v>0.35694444444444445</v>
      </c>
      <c r="G53" s="127" t="str">
        <f>Report!$K$24</f>
        <v>PDT</v>
      </c>
      <c r="H53">
        <f>Report!B11</f>
        <v>5</v>
      </c>
      <c r="I53">
        <f>IF(Report!C11,Report!C11,"")</f>
        <v>28.82</v>
      </c>
      <c r="J53">
        <f>IF(Report!D11,Report!D11,"")</f>
        <v>13.54</v>
      </c>
      <c r="K53" t="str">
        <f>IF(Report!E11,Report!E11,"")</f>
        <v/>
      </c>
      <c r="L53">
        <f>IF(Report!F11,Report!F11,"")</f>
        <v>7.83</v>
      </c>
      <c r="M53" s="183">
        <f>IF(Report!G11&gt;=0,Report!G11,"")</f>
        <v>0.92397955983914781</v>
      </c>
      <c r="N53" s="128">
        <f t="shared" si="0"/>
        <v>44790.356944444444</v>
      </c>
      <c r="O53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44790</v>
      </c>
      <c r="F54" s="127">
        <f>Report!$J$24</f>
        <v>0.35694444444444445</v>
      </c>
      <c r="G54" s="127" t="str">
        <f>Report!$K$24</f>
        <v>PDT</v>
      </c>
      <c r="H54">
        <f>Report!B12</f>
        <v>6</v>
      </c>
      <c r="I54">
        <f>IF(Report!C12,Report!C12,"")</f>
        <v>29.18</v>
      </c>
      <c r="J54">
        <f>IF(Report!D12,Report!D12,"")</f>
        <v>13.25</v>
      </c>
      <c r="K54" t="str">
        <f>IF(Report!E12,Report!E12,"")</f>
        <v/>
      </c>
      <c r="L54">
        <f>IF(Report!F12,Report!F12,"")</f>
        <v>7.76</v>
      </c>
      <c r="M54" s="183">
        <f>IF(Report!G12&gt;=0,Report!G12,"")</f>
        <v>0.91225705541990521</v>
      </c>
      <c r="N54" s="128">
        <f t="shared" si="0"/>
        <v>44790.356944444444</v>
      </c>
      <c r="O54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44790</v>
      </c>
      <c r="F55" s="127">
        <f>Report!$J$24</f>
        <v>0.35694444444444445</v>
      </c>
      <c r="G55" s="127" t="str">
        <f>Report!$K$24</f>
        <v>PDT</v>
      </c>
      <c r="H55">
        <f>Report!B13</f>
        <v>7</v>
      </c>
      <c r="I55">
        <f>IF(Report!C13,Report!C13,"")</f>
        <v>29.51</v>
      </c>
      <c r="J55">
        <f>IF(Report!D13,Report!D13,"")</f>
        <v>13.02</v>
      </c>
      <c r="K55" t="str">
        <f>IF(Report!E13,Report!E13,"")</f>
        <v/>
      </c>
      <c r="L55">
        <f>IF(Report!F13,Report!F13,"")</f>
        <v>7.82</v>
      </c>
      <c r="M55" s="183">
        <f>IF(Report!G13&gt;=0,Report!G13,"")</f>
        <v>0.91680386896623844</v>
      </c>
      <c r="N55" s="128">
        <f t="shared" si="0"/>
        <v>44790.356944444444</v>
      </c>
      <c r="O55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44790</v>
      </c>
      <c r="F56" s="127">
        <f>Report!$J$24</f>
        <v>0.35694444444444445</v>
      </c>
      <c r="G56" s="127" t="str">
        <f>Report!$K$24</f>
        <v>PDT</v>
      </c>
      <c r="H56">
        <f>Report!B14</f>
        <v>8</v>
      </c>
      <c r="I56">
        <f>IF(Report!C14,Report!C14,"")</f>
        <v>30.14</v>
      </c>
      <c r="J56">
        <f>IF(Report!D14,Report!D14,"")</f>
        <v>12.47</v>
      </c>
      <c r="K56" t="str">
        <f>IF(Report!E14,Report!E14,"")</f>
        <v/>
      </c>
      <c r="L56">
        <f>IF(Report!F14,Report!F14,"")</f>
        <v>7.88</v>
      </c>
      <c r="M56" s="183">
        <f>IF(Report!G14&gt;=0,Report!G14,"")</f>
        <v>0.9167730032470407</v>
      </c>
      <c r="N56" s="128">
        <f t="shared" si="0"/>
        <v>44790.356944444444</v>
      </c>
      <c r="O56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44790</v>
      </c>
      <c r="F57" s="127">
        <f>Report!$J$24</f>
        <v>0.35694444444444445</v>
      </c>
      <c r="G57" s="127" t="str">
        <f>Report!$K$24</f>
        <v>PDT</v>
      </c>
      <c r="H57">
        <f>Report!B15</f>
        <v>9</v>
      </c>
      <c r="I57">
        <f>IF(Report!C15,Report!C15,"")</f>
        <v>30.27</v>
      </c>
      <c r="J57">
        <f>IF(Report!D15,Report!D15,"")</f>
        <v>12.38</v>
      </c>
      <c r="K57" t="str">
        <f>IF(Report!E15,Report!E15,"")</f>
        <v/>
      </c>
      <c r="L57">
        <f>IF(Report!F15,Report!F15,"")</f>
        <v>7.92</v>
      </c>
      <c r="M57" s="183">
        <f>IF(Report!G15&gt;=0,Report!G15,"")</f>
        <v>0.92042519399824463</v>
      </c>
      <c r="N57" s="128">
        <f t="shared" si="0"/>
        <v>44790.356944444444</v>
      </c>
      <c r="O57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44790</v>
      </c>
      <c r="F58" s="127">
        <f>Report!$J$24</f>
        <v>0.35694444444444445</v>
      </c>
      <c r="G58" s="127" t="str">
        <f>Report!$K$24</f>
        <v>PDT</v>
      </c>
      <c r="H58">
        <f>Report!B16</f>
        <v>10</v>
      </c>
      <c r="I58">
        <f>IF(Report!C16,Report!C16,"")</f>
        <v>30.43</v>
      </c>
      <c r="J58">
        <f>IF(Report!D16,Report!D16,"")</f>
        <v>12.26</v>
      </c>
      <c r="K58" t="str">
        <f>IF(Report!E16,Report!E16,"")</f>
        <v/>
      </c>
      <c r="L58">
        <f>IF(Report!F16,Report!F16,"")</f>
        <v>7.95</v>
      </c>
      <c r="M58" s="183">
        <f>IF(Report!G16&gt;=0,Report!G16,"")</f>
        <v>0.92248589805520576</v>
      </c>
      <c r="N58" s="128">
        <f t="shared" si="0"/>
        <v>44790.356944444444</v>
      </c>
      <c r="O58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44790</v>
      </c>
      <c r="F59" s="127">
        <f>Report!$J$24</f>
        <v>0.35694444444444445</v>
      </c>
      <c r="G59" s="127" t="str">
        <f>Report!$K$24</f>
        <v>PDT</v>
      </c>
      <c r="H59">
        <f>Report!B17</f>
        <v>12</v>
      </c>
      <c r="I59">
        <f>IF(Report!C17,Report!C17,"")</f>
        <v>30.57</v>
      </c>
      <c r="J59">
        <f>IF(Report!D17,Report!D17,"")</f>
        <v>11.77</v>
      </c>
      <c r="K59" t="str">
        <f>IF(Report!E17,Report!E17,"")</f>
        <v/>
      </c>
      <c r="L59">
        <f>IF(Report!F17,Report!F17,"")</f>
        <v>7.75</v>
      </c>
      <c r="M59" s="183">
        <f>IF(Report!G17&gt;=0,Report!G17,"")</f>
        <v>0.89048692922019479</v>
      </c>
      <c r="N59" s="128">
        <f t="shared" si="0"/>
        <v>44790.356944444444</v>
      </c>
      <c r="O59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44790</v>
      </c>
      <c r="F60" s="127">
        <f>Report!$J$24</f>
        <v>0.35694444444444445</v>
      </c>
      <c r="G60" s="127" t="str">
        <f>Report!$K$24</f>
        <v>PDT</v>
      </c>
      <c r="H60">
        <f>Report!B18</f>
        <v>15</v>
      </c>
      <c r="I60">
        <f>IF(Report!C18,Report!C18,"")</f>
        <v>30.91</v>
      </c>
      <c r="J60">
        <f>IF(Report!D18,Report!D18,"")</f>
        <v>11.71</v>
      </c>
      <c r="K60" t="str">
        <f>IF(Report!E18,Report!E18,"")</f>
        <v/>
      </c>
      <c r="L60">
        <f>IF(Report!F18,Report!F18,"")</f>
        <v>7.65</v>
      </c>
      <c r="M60" s="183">
        <f>IF(Report!G18&gt;=0,Report!G18,"")</f>
        <v>0.8798438519570021</v>
      </c>
      <c r="N60" s="128">
        <f t="shared" si="0"/>
        <v>44790.356944444444</v>
      </c>
      <c r="O60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44790</v>
      </c>
      <c r="F61" s="127">
        <f>Report!$J$24</f>
        <v>0.35694444444444445</v>
      </c>
      <c r="G61" s="127" t="str">
        <f>Report!$K$24</f>
        <v>PDT</v>
      </c>
      <c r="H61">
        <f>Report!B19</f>
        <v>20</v>
      </c>
      <c r="I61">
        <f>IF(Report!C19,Report!C19,"")</f>
        <v>30.93</v>
      </c>
      <c r="J61">
        <f>IF(Report!D19,Report!D19,"")</f>
        <v>10.87</v>
      </c>
      <c r="K61" t="str">
        <f>IF(Report!E19,Report!E19,"")</f>
        <v/>
      </c>
      <c r="L61">
        <f>IF(Report!F19,Report!F19,"")</f>
        <v>6.85</v>
      </c>
      <c r="M61" s="183">
        <f>IF(Report!G19&gt;=0,Report!G19,"")</f>
        <v>0.77330037617467107</v>
      </c>
      <c r="N61" s="128">
        <f t="shared" si="0"/>
        <v>44790.356944444444</v>
      </c>
      <c r="O61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44790</v>
      </c>
      <c r="F62" s="127">
        <f>Report!$J$24</f>
        <v>0.35694444444444445</v>
      </c>
      <c r="G62" s="127" t="str">
        <f>Report!$K$24</f>
        <v>PDT</v>
      </c>
      <c r="H62">
        <f>Report!B20</f>
        <v>25</v>
      </c>
      <c r="I62">
        <f>IF(Report!C20,Report!C20,"")</f>
        <v>31.1</v>
      </c>
      <c r="J62">
        <f>IF(Report!D20,Report!D20,"")</f>
        <v>10.92</v>
      </c>
      <c r="K62" t="str">
        <f>IF(Report!E20,Report!E20,"")</f>
        <v/>
      </c>
      <c r="L62">
        <f>IF(Report!F20,Report!F20,"")</f>
        <v>6.42</v>
      </c>
      <c r="M62" s="183">
        <f>IF(Report!G20&gt;=0,Report!G20,"")</f>
        <v>0.72640676541385951</v>
      </c>
      <c r="N62" s="128">
        <f t="shared" si="0"/>
        <v>44790.356944444444</v>
      </c>
      <c r="O62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44790</v>
      </c>
      <c r="F63" s="127">
        <f>Report!$J$24</f>
        <v>0.35694444444444445</v>
      </c>
      <c r="G63" s="127" t="str">
        <f>Report!$K$24</f>
        <v>PDT</v>
      </c>
      <c r="H63">
        <f>Report!B21</f>
        <v>30</v>
      </c>
      <c r="I63">
        <f>IF(Report!C21,Report!C21,"")</f>
        <v>31.22</v>
      </c>
      <c r="J63">
        <f>IF(Report!D21,Report!D21,"")</f>
        <v>10.09</v>
      </c>
      <c r="K63" t="str">
        <f>IF(Report!E21,Report!E21,"")</f>
        <v/>
      </c>
      <c r="L63">
        <f>IF(Report!F21,Report!F21,"")</f>
        <v>5.33</v>
      </c>
      <c r="M63" s="183">
        <f>IF(Report!G21&gt;=0,Report!G21,"")</f>
        <v>0.59228714115640635</v>
      </c>
      <c r="N63" s="128">
        <f t="shared" si="0"/>
        <v>44790.356944444444</v>
      </c>
      <c r="O63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44790</v>
      </c>
      <c r="F64" s="127">
        <f>Report!$J$24</f>
        <v>0.35694444444444445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44790.356944444444</v>
      </c>
      <c r="O64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44790</v>
      </c>
      <c r="F65" s="127">
        <f>Report!$J$24</f>
        <v>0.35694444444444445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44790.356944444444</v>
      </c>
      <c r="O65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44790</v>
      </c>
      <c r="F66" s="127">
        <f>Report!$J$24</f>
        <v>0.35694444444444445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44790.356944444444</v>
      </c>
      <c r="O66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44790</v>
      </c>
      <c r="F67" s="127">
        <f>Report!$J$24</f>
        <v>0.35694444444444445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44790.356944444444</v>
      </c>
      <c r="O67" t="str">
        <f>TRIM("5KM: "&amp;Report!$C$28&amp;" "&amp;Report!$C$29&amp;" "&amp;Report!$C$30&amp;" "&amp;Report!$C$31)</f>
        <v>5KM: Clear; calm; slight northerly Kate and Dylan Using charter boat (Greg Pilgrim) Survey ended at 30m, cable on angle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