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86gc.sharepoint.com/sites/SalmonScienceStrategy-salmonFSAR/Shared Documents/salmon FSAR - sprint week/WCVI Chinook 2024/05. Data/"/>
    </mc:Choice>
  </mc:AlternateContent>
  <xr:revisionPtr revIDLastSave="1496" documentId="13_ncr:1_{67185782-B1FA-4275-AD9C-58EC5442FEED}" xr6:coauthVersionLast="47" xr6:coauthVersionMax="47" xr10:uidLastSave="{E6FE5DC4-026F-4895-9B31-B00563025675}"/>
  <bookViews>
    <workbookView xWindow="-108" yWindow="-108" windowWidth="23256" windowHeight="12576" xr2:uid="{1AC6F5BD-81EB-431B-804E-57517E353274}"/>
  </bookViews>
  <sheets>
    <sheet name="Data" sheetId="1" r:id="rId1"/>
    <sheet name="Aggregate status exercise" sheetId="2" r:id="rId2"/>
  </sheets>
  <calcPr calcId="191028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5" i="2" l="1"/>
  <c r="H146" i="2"/>
  <c r="H147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G145" i="2"/>
  <c r="G146" i="2"/>
  <c r="G147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F145" i="2"/>
  <c r="F146" i="2"/>
  <c r="F147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E145" i="2"/>
  <c r="E146" i="2"/>
  <c r="E147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D145" i="2"/>
  <c r="D146" i="2"/>
  <c r="D147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I145" i="2"/>
  <c r="I146" i="2"/>
  <c r="I147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C314" i="2" l="1"/>
  <c r="C264" i="2"/>
  <c r="D317" i="2"/>
  <c r="E317" i="2"/>
  <c r="F317" i="2"/>
  <c r="G317" i="2"/>
  <c r="H317" i="2"/>
  <c r="I317" i="2"/>
  <c r="J317" i="2"/>
  <c r="K317" i="2"/>
  <c r="L317" i="2"/>
  <c r="M317" i="2"/>
  <c r="N317" i="2"/>
  <c r="D318" i="2"/>
  <c r="E318" i="2"/>
  <c r="F318" i="2"/>
  <c r="G318" i="2"/>
  <c r="H318" i="2"/>
  <c r="I318" i="2"/>
  <c r="J318" i="2"/>
  <c r="K318" i="2"/>
  <c r="L318" i="2"/>
  <c r="M318" i="2"/>
  <c r="N318" i="2"/>
  <c r="D319" i="2"/>
  <c r="E319" i="2"/>
  <c r="F319" i="2"/>
  <c r="G319" i="2"/>
  <c r="H319" i="2"/>
  <c r="I319" i="2"/>
  <c r="J319" i="2"/>
  <c r="K319" i="2"/>
  <c r="L319" i="2"/>
  <c r="M319" i="2"/>
  <c r="N319" i="2"/>
  <c r="C319" i="2"/>
  <c r="C318" i="2"/>
  <c r="C317" i="2"/>
  <c r="D314" i="2"/>
  <c r="E314" i="2"/>
  <c r="F314" i="2"/>
  <c r="G314" i="2"/>
  <c r="H314" i="2"/>
  <c r="I314" i="2"/>
  <c r="J314" i="2"/>
  <c r="K314" i="2"/>
  <c r="L314" i="2"/>
  <c r="M314" i="2"/>
  <c r="N314" i="2"/>
  <c r="D315" i="2"/>
  <c r="E315" i="2"/>
  <c r="F315" i="2"/>
  <c r="G315" i="2"/>
  <c r="H315" i="2"/>
  <c r="I315" i="2"/>
  <c r="J315" i="2"/>
  <c r="K315" i="2"/>
  <c r="L315" i="2"/>
  <c r="M315" i="2"/>
  <c r="N315" i="2"/>
  <c r="D316" i="2"/>
  <c r="E316" i="2"/>
  <c r="F316" i="2"/>
  <c r="G316" i="2"/>
  <c r="H316" i="2"/>
  <c r="I316" i="2"/>
  <c r="J316" i="2"/>
  <c r="K316" i="2"/>
  <c r="L316" i="2"/>
  <c r="M316" i="2"/>
  <c r="N316" i="2"/>
  <c r="C316" i="2"/>
  <c r="C315" i="2"/>
  <c r="N309" i="2"/>
  <c r="M309" i="2"/>
  <c r="J309" i="2"/>
  <c r="I309" i="2"/>
  <c r="F309" i="2"/>
  <c r="E309" i="2"/>
  <c r="D308" i="2"/>
  <c r="E308" i="2"/>
  <c r="F308" i="2"/>
  <c r="G308" i="2"/>
  <c r="H308" i="2"/>
  <c r="I308" i="2"/>
  <c r="J308" i="2"/>
  <c r="K308" i="2"/>
  <c r="L308" i="2"/>
  <c r="M308" i="2"/>
  <c r="N308" i="2"/>
  <c r="D309" i="2"/>
  <c r="G309" i="2"/>
  <c r="H309" i="2"/>
  <c r="K309" i="2"/>
  <c r="L309" i="2"/>
  <c r="D310" i="2"/>
  <c r="D313" i="2" s="1"/>
  <c r="E310" i="2"/>
  <c r="F310" i="2"/>
  <c r="G310" i="2"/>
  <c r="G313" i="2" s="1"/>
  <c r="H310" i="2"/>
  <c r="H313" i="2" s="1"/>
  <c r="I310" i="2"/>
  <c r="J310" i="2"/>
  <c r="K310" i="2"/>
  <c r="K313" i="2" s="1"/>
  <c r="L310" i="2"/>
  <c r="L313" i="2" s="1"/>
  <c r="M310" i="2"/>
  <c r="N310" i="2"/>
  <c r="D311" i="2"/>
  <c r="E311" i="2"/>
  <c r="F311" i="2"/>
  <c r="G311" i="2"/>
  <c r="H311" i="2"/>
  <c r="I311" i="2"/>
  <c r="J311" i="2"/>
  <c r="K311" i="2"/>
  <c r="L311" i="2"/>
  <c r="M311" i="2"/>
  <c r="N311" i="2"/>
  <c r="C308" i="2"/>
  <c r="C311" i="2"/>
  <c r="C310" i="2"/>
  <c r="C313" i="2" s="1"/>
  <c r="C309" i="2"/>
  <c r="D307" i="2"/>
  <c r="E307" i="2"/>
  <c r="F307" i="2"/>
  <c r="G307" i="2"/>
  <c r="H307" i="2"/>
  <c r="I307" i="2"/>
  <c r="J307" i="2"/>
  <c r="K307" i="2"/>
  <c r="L307" i="2"/>
  <c r="M307" i="2"/>
  <c r="N307" i="2"/>
  <c r="C307" i="2"/>
  <c r="L306" i="2"/>
  <c r="M306" i="2"/>
  <c r="N306" i="2"/>
  <c r="H306" i="2"/>
  <c r="I306" i="2"/>
  <c r="J306" i="2"/>
  <c r="D306" i="2"/>
  <c r="E306" i="2"/>
  <c r="F306" i="2"/>
  <c r="K306" i="2"/>
  <c r="G306" i="2"/>
  <c r="C306" i="2"/>
  <c r="L173" i="2"/>
  <c r="L181" i="2"/>
  <c r="L193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F274" i="2"/>
  <c r="F275" i="2"/>
  <c r="F276" i="2"/>
  <c r="E276" i="2"/>
  <c r="E275" i="2"/>
  <c r="E274" i="2"/>
  <c r="C275" i="2"/>
  <c r="D275" i="2"/>
  <c r="C276" i="2"/>
  <c r="D276" i="2"/>
  <c r="D274" i="2"/>
  <c r="C274" i="2"/>
  <c r="D273" i="2"/>
  <c r="E273" i="2"/>
  <c r="F273" i="2"/>
  <c r="C273" i="2"/>
  <c r="D272" i="2"/>
  <c r="E272" i="2"/>
  <c r="F272" i="2"/>
  <c r="C272" i="2"/>
  <c r="D271" i="2"/>
  <c r="E271" i="2"/>
  <c r="F271" i="2"/>
  <c r="C271" i="2"/>
  <c r="D268" i="2"/>
  <c r="E268" i="2"/>
  <c r="F268" i="2"/>
  <c r="C268" i="2"/>
  <c r="D267" i="2"/>
  <c r="D270" i="2" s="1"/>
  <c r="E267" i="2"/>
  <c r="F267" i="2"/>
  <c r="C267" i="2"/>
  <c r="C270" i="2" s="1"/>
  <c r="F266" i="2"/>
  <c r="E266" i="2"/>
  <c r="D266" i="2"/>
  <c r="C266" i="2"/>
  <c r="F265" i="2"/>
  <c r="D265" i="2"/>
  <c r="E265" i="2"/>
  <c r="C265" i="2"/>
  <c r="C269" i="2" s="1"/>
  <c r="D264" i="2"/>
  <c r="E264" i="2"/>
  <c r="F264" i="2"/>
  <c r="D263" i="2"/>
  <c r="E263" i="2"/>
  <c r="F263" i="2"/>
  <c r="C263" i="2"/>
  <c r="K207" i="2"/>
  <c r="K215" i="2"/>
  <c r="K223" i="2"/>
  <c r="K231" i="2"/>
  <c r="B239" i="2"/>
  <c r="B195" i="2"/>
  <c r="B196" i="2"/>
  <c r="B197" i="2"/>
  <c r="B198" i="2"/>
  <c r="B199" i="2"/>
  <c r="B200" i="2"/>
  <c r="B201" i="2"/>
  <c r="K201" i="2" s="1"/>
  <c r="B202" i="2"/>
  <c r="B203" i="2"/>
  <c r="B204" i="2"/>
  <c r="B205" i="2"/>
  <c r="B206" i="2"/>
  <c r="B207" i="2"/>
  <c r="B208" i="2"/>
  <c r="B209" i="2"/>
  <c r="K209" i="2" s="1"/>
  <c r="B210" i="2"/>
  <c r="B211" i="2"/>
  <c r="B212" i="2"/>
  <c r="B213" i="2"/>
  <c r="B214" i="2"/>
  <c r="B215" i="2"/>
  <c r="B216" i="2"/>
  <c r="B217" i="2"/>
  <c r="K217" i="2" s="1"/>
  <c r="B218" i="2"/>
  <c r="B219" i="2"/>
  <c r="B220" i="2"/>
  <c r="B221" i="2"/>
  <c r="B222" i="2"/>
  <c r="B223" i="2"/>
  <c r="B224" i="2"/>
  <c r="B225" i="2"/>
  <c r="K225" i="2" s="1"/>
  <c r="B226" i="2"/>
  <c r="B227" i="2"/>
  <c r="B228" i="2"/>
  <c r="B229" i="2"/>
  <c r="B230" i="2"/>
  <c r="B231" i="2"/>
  <c r="B232" i="2"/>
  <c r="B233" i="2"/>
  <c r="K233" i="2" s="1"/>
  <c r="B234" i="2"/>
  <c r="B235" i="2"/>
  <c r="B236" i="2"/>
  <c r="B237" i="2"/>
  <c r="B238" i="2"/>
  <c r="B194" i="2"/>
  <c r="B193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K169" i="2" s="1"/>
  <c r="B170" i="2"/>
  <c r="K170" i="2" s="1"/>
  <c r="B171" i="2"/>
  <c r="B172" i="2"/>
  <c r="B173" i="2"/>
  <c r="B174" i="2"/>
  <c r="B175" i="2"/>
  <c r="B176" i="2"/>
  <c r="B177" i="2"/>
  <c r="B178" i="2"/>
  <c r="K178" i="2" s="1"/>
  <c r="B179" i="2"/>
  <c r="B180" i="2"/>
  <c r="B181" i="2"/>
  <c r="B182" i="2"/>
  <c r="B183" i="2"/>
  <c r="B184" i="2"/>
  <c r="B185" i="2"/>
  <c r="B186" i="2"/>
  <c r="K186" i="2" s="1"/>
  <c r="B187" i="2"/>
  <c r="B188" i="2"/>
  <c r="B189" i="2"/>
  <c r="B190" i="2"/>
  <c r="L190" i="2" s="1"/>
  <c r="B191" i="2"/>
  <c r="B192" i="2"/>
  <c r="B148" i="2"/>
  <c r="B147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L146" i="2" s="1"/>
  <c r="B102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56" i="2"/>
  <c r="G67" i="2" l="1"/>
  <c r="F67" i="2"/>
  <c r="E67" i="2"/>
  <c r="D67" i="2"/>
  <c r="I110" i="2"/>
  <c r="E110" i="2"/>
  <c r="F110" i="2"/>
  <c r="G110" i="2"/>
  <c r="D110" i="2"/>
  <c r="I98" i="2"/>
  <c r="G98" i="2"/>
  <c r="F98" i="2"/>
  <c r="E98" i="2"/>
  <c r="D98" i="2"/>
  <c r="I133" i="2"/>
  <c r="G133" i="2"/>
  <c r="F133" i="2"/>
  <c r="E133" i="2"/>
  <c r="D133" i="2"/>
  <c r="G100" i="2"/>
  <c r="F100" i="2"/>
  <c r="E100" i="2"/>
  <c r="D100" i="2"/>
  <c r="G92" i="2"/>
  <c r="F92" i="2"/>
  <c r="E92" i="2"/>
  <c r="D92" i="2"/>
  <c r="G84" i="2"/>
  <c r="F84" i="2"/>
  <c r="E84" i="2"/>
  <c r="D84" i="2"/>
  <c r="G76" i="2"/>
  <c r="F76" i="2"/>
  <c r="E76" i="2"/>
  <c r="D76" i="2"/>
  <c r="G68" i="2"/>
  <c r="F68" i="2"/>
  <c r="E68" i="2"/>
  <c r="D68" i="2"/>
  <c r="G60" i="2"/>
  <c r="F60" i="2"/>
  <c r="E60" i="2"/>
  <c r="D60" i="2"/>
  <c r="G143" i="2"/>
  <c r="F143" i="2"/>
  <c r="E143" i="2"/>
  <c r="D143" i="2"/>
  <c r="G135" i="2"/>
  <c r="F135" i="2"/>
  <c r="E135" i="2"/>
  <c r="D135" i="2"/>
  <c r="G127" i="2"/>
  <c r="F127" i="2"/>
  <c r="E127" i="2"/>
  <c r="D127" i="2"/>
  <c r="G119" i="2"/>
  <c r="F119" i="2"/>
  <c r="E119" i="2"/>
  <c r="D119" i="2"/>
  <c r="G111" i="2"/>
  <c r="F111" i="2"/>
  <c r="E111" i="2"/>
  <c r="D111" i="2"/>
  <c r="G103" i="2"/>
  <c r="F103" i="2"/>
  <c r="E103" i="2"/>
  <c r="D103" i="2"/>
  <c r="I163" i="2"/>
  <c r="G163" i="2"/>
  <c r="F163" i="2"/>
  <c r="E163" i="2"/>
  <c r="D163" i="2"/>
  <c r="I155" i="2"/>
  <c r="G155" i="2"/>
  <c r="F155" i="2"/>
  <c r="E155" i="2"/>
  <c r="D155" i="2"/>
  <c r="I194" i="2"/>
  <c r="G194" i="2"/>
  <c r="F194" i="2"/>
  <c r="E194" i="2"/>
  <c r="D194" i="2"/>
  <c r="G199" i="2"/>
  <c r="F199" i="2"/>
  <c r="E199" i="2"/>
  <c r="D199" i="2"/>
  <c r="I91" i="2"/>
  <c r="G91" i="2"/>
  <c r="F91" i="2"/>
  <c r="E91" i="2"/>
  <c r="D91" i="2"/>
  <c r="I90" i="2"/>
  <c r="G90" i="2"/>
  <c r="F90" i="2"/>
  <c r="E90" i="2"/>
  <c r="D90" i="2"/>
  <c r="I125" i="2"/>
  <c r="G125" i="2"/>
  <c r="F125" i="2"/>
  <c r="E125" i="2"/>
  <c r="D125" i="2"/>
  <c r="I89" i="2"/>
  <c r="G89" i="2"/>
  <c r="F89" i="2"/>
  <c r="E89" i="2"/>
  <c r="D89" i="2"/>
  <c r="I81" i="2"/>
  <c r="G81" i="2"/>
  <c r="F81" i="2"/>
  <c r="E81" i="2"/>
  <c r="D81" i="2"/>
  <c r="I73" i="2"/>
  <c r="G73" i="2"/>
  <c r="F73" i="2"/>
  <c r="E73" i="2"/>
  <c r="D73" i="2"/>
  <c r="I65" i="2"/>
  <c r="G65" i="2"/>
  <c r="F65" i="2"/>
  <c r="E65" i="2"/>
  <c r="D65" i="2"/>
  <c r="I57" i="2"/>
  <c r="G57" i="2"/>
  <c r="F57" i="2"/>
  <c r="E57" i="2"/>
  <c r="D57" i="2"/>
  <c r="I140" i="2"/>
  <c r="G140" i="2"/>
  <c r="F140" i="2"/>
  <c r="E140" i="2"/>
  <c r="D140" i="2"/>
  <c r="I132" i="2"/>
  <c r="G132" i="2"/>
  <c r="F132" i="2"/>
  <c r="E132" i="2"/>
  <c r="D132" i="2"/>
  <c r="I124" i="2"/>
  <c r="G124" i="2"/>
  <c r="F124" i="2"/>
  <c r="E124" i="2"/>
  <c r="D124" i="2"/>
  <c r="I116" i="2"/>
  <c r="G116" i="2"/>
  <c r="F116" i="2"/>
  <c r="E116" i="2"/>
  <c r="D116" i="2"/>
  <c r="I108" i="2"/>
  <c r="G108" i="2"/>
  <c r="F108" i="2"/>
  <c r="E108" i="2"/>
  <c r="D108" i="2"/>
  <c r="I160" i="2"/>
  <c r="G160" i="2"/>
  <c r="F160" i="2"/>
  <c r="E160" i="2"/>
  <c r="D160" i="2"/>
  <c r="I152" i="2"/>
  <c r="G152" i="2"/>
  <c r="F152" i="2"/>
  <c r="E152" i="2"/>
  <c r="D152" i="2"/>
  <c r="G196" i="2"/>
  <c r="F196" i="2"/>
  <c r="E196" i="2"/>
  <c r="D196" i="2"/>
  <c r="G75" i="2"/>
  <c r="F75" i="2"/>
  <c r="E75" i="2"/>
  <c r="D75" i="2"/>
  <c r="E142" i="2"/>
  <c r="D142" i="2"/>
  <c r="F142" i="2"/>
  <c r="G142" i="2"/>
  <c r="I162" i="2"/>
  <c r="G162" i="2"/>
  <c r="F162" i="2"/>
  <c r="E162" i="2"/>
  <c r="D162" i="2"/>
  <c r="I66" i="2"/>
  <c r="G66" i="2"/>
  <c r="F66" i="2"/>
  <c r="E66" i="2"/>
  <c r="D66" i="2"/>
  <c r="I117" i="2"/>
  <c r="G117" i="2"/>
  <c r="F117" i="2"/>
  <c r="E117" i="2"/>
  <c r="D117" i="2"/>
  <c r="I96" i="2"/>
  <c r="G96" i="2"/>
  <c r="F96" i="2"/>
  <c r="E96" i="2"/>
  <c r="D96" i="2"/>
  <c r="I88" i="2"/>
  <c r="G88" i="2"/>
  <c r="F88" i="2"/>
  <c r="E88" i="2"/>
  <c r="D88" i="2"/>
  <c r="I80" i="2"/>
  <c r="G80" i="2"/>
  <c r="F80" i="2"/>
  <c r="E80" i="2"/>
  <c r="D80" i="2"/>
  <c r="I72" i="2"/>
  <c r="G72" i="2"/>
  <c r="F72" i="2"/>
  <c r="E72" i="2"/>
  <c r="D72" i="2"/>
  <c r="I64" i="2"/>
  <c r="G64" i="2"/>
  <c r="F64" i="2"/>
  <c r="E64" i="2"/>
  <c r="D64" i="2"/>
  <c r="F102" i="2"/>
  <c r="G102" i="2"/>
  <c r="E102" i="2"/>
  <c r="D102" i="2"/>
  <c r="I139" i="2"/>
  <c r="G139" i="2"/>
  <c r="F139" i="2"/>
  <c r="E139" i="2"/>
  <c r="D139" i="2"/>
  <c r="I131" i="2"/>
  <c r="G131" i="2"/>
  <c r="F131" i="2"/>
  <c r="E131" i="2"/>
  <c r="D131" i="2"/>
  <c r="G123" i="2"/>
  <c r="F123" i="2"/>
  <c r="E123" i="2"/>
  <c r="D123" i="2"/>
  <c r="I115" i="2"/>
  <c r="G115" i="2"/>
  <c r="F115" i="2"/>
  <c r="E115" i="2"/>
  <c r="D115" i="2"/>
  <c r="G107" i="2"/>
  <c r="F107" i="2"/>
  <c r="E107" i="2"/>
  <c r="D107" i="2"/>
  <c r="I159" i="2"/>
  <c r="G159" i="2"/>
  <c r="F159" i="2"/>
  <c r="E159" i="2"/>
  <c r="D159" i="2"/>
  <c r="I151" i="2"/>
  <c r="G151" i="2"/>
  <c r="F151" i="2"/>
  <c r="E151" i="2"/>
  <c r="D151" i="2"/>
  <c r="I195" i="2"/>
  <c r="G195" i="2"/>
  <c r="F195" i="2"/>
  <c r="E195" i="2"/>
  <c r="D195" i="2"/>
  <c r="G59" i="2"/>
  <c r="F59" i="2"/>
  <c r="E59" i="2"/>
  <c r="D59" i="2"/>
  <c r="I118" i="2"/>
  <c r="E118" i="2"/>
  <c r="D118" i="2"/>
  <c r="F118" i="2"/>
  <c r="G118" i="2"/>
  <c r="I198" i="2"/>
  <c r="F198" i="2"/>
  <c r="G198" i="2"/>
  <c r="E198" i="2"/>
  <c r="D198" i="2"/>
  <c r="I58" i="2"/>
  <c r="G58" i="2"/>
  <c r="F58" i="2"/>
  <c r="E58" i="2"/>
  <c r="D58" i="2"/>
  <c r="I161" i="2"/>
  <c r="G161" i="2"/>
  <c r="F161" i="2"/>
  <c r="E161" i="2"/>
  <c r="D161" i="2"/>
  <c r="I97" i="2"/>
  <c r="G97" i="2"/>
  <c r="F97" i="2"/>
  <c r="E97" i="2"/>
  <c r="D97" i="2"/>
  <c r="G95" i="2"/>
  <c r="F95" i="2"/>
  <c r="E95" i="2"/>
  <c r="D95" i="2"/>
  <c r="G87" i="2"/>
  <c r="F87" i="2"/>
  <c r="E87" i="2"/>
  <c r="D87" i="2"/>
  <c r="G79" i="2"/>
  <c r="F79" i="2"/>
  <c r="E79" i="2"/>
  <c r="D79" i="2"/>
  <c r="G71" i="2"/>
  <c r="F71" i="2"/>
  <c r="E71" i="2"/>
  <c r="D71" i="2"/>
  <c r="G63" i="2"/>
  <c r="F63" i="2"/>
  <c r="E63" i="2"/>
  <c r="D63" i="2"/>
  <c r="G138" i="2"/>
  <c r="F138" i="2"/>
  <c r="E138" i="2"/>
  <c r="D138" i="2"/>
  <c r="G130" i="2"/>
  <c r="F130" i="2"/>
  <c r="E130" i="2"/>
  <c r="D130" i="2"/>
  <c r="G122" i="2"/>
  <c r="F122" i="2"/>
  <c r="E122" i="2"/>
  <c r="D122" i="2"/>
  <c r="G114" i="2"/>
  <c r="F114" i="2"/>
  <c r="E114" i="2"/>
  <c r="D114" i="2"/>
  <c r="G106" i="2"/>
  <c r="F106" i="2"/>
  <c r="E106" i="2"/>
  <c r="D106" i="2"/>
  <c r="I166" i="2"/>
  <c r="F166" i="2"/>
  <c r="E166" i="2"/>
  <c r="D166" i="2"/>
  <c r="G166" i="2"/>
  <c r="I158" i="2"/>
  <c r="G158" i="2"/>
  <c r="F158" i="2"/>
  <c r="D158" i="2"/>
  <c r="E158" i="2"/>
  <c r="I150" i="2"/>
  <c r="G150" i="2"/>
  <c r="E150" i="2"/>
  <c r="D150" i="2"/>
  <c r="F150" i="2"/>
  <c r="I99" i="2"/>
  <c r="G99" i="2"/>
  <c r="F99" i="2"/>
  <c r="E99" i="2"/>
  <c r="D99" i="2"/>
  <c r="I126" i="2"/>
  <c r="D126" i="2"/>
  <c r="G126" i="2"/>
  <c r="F126" i="2"/>
  <c r="E126" i="2"/>
  <c r="I82" i="2"/>
  <c r="G82" i="2"/>
  <c r="F82" i="2"/>
  <c r="E82" i="2"/>
  <c r="D82" i="2"/>
  <c r="I109" i="2"/>
  <c r="G109" i="2"/>
  <c r="F109" i="2"/>
  <c r="E109" i="2"/>
  <c r="D109" i="2"/>
  <c r="G56" i="2"/>
  <c r="F56" i="2"/>
  <c r="E56" i="2"/>
  <c r="D56" i="2"/>
  <c r="F94" i="2"/>
  <c r="D94" i="2"/>
  <c r="G94" i="2"/>
  <c r="E94" i="2"/>
  <c r="D86" i="2"/>
  <c r="F86" i="2"/>
  <c r="G86" i="2"/>
  <c r="E86" i="2"/>
  <c r="D78" i="2"/>
  <c r="E78" i="2"/>
  <c r="G78" i="2"/>
  <c r="F78" i="2"/>
  <c r="G70" i="2"/>
  <c r="D70" i="2"/>
  <c r="E70" i="2"/>
  <c r="F70" i="2"/>
  <c r="I62" i="2"/>
  <c r="F62" i="2"/>
  <c r="E62" i="2"/>
  <c r="G62" i="2"/>
  <c r="D62" i="2"/>
  <c r="I137" i="2"/>
  <c r="G137" i="2"/>
  <c r="F137" i="2"/>
  <c r="E137" i="2"/>
  <c r="D137" i="2"/>
  <c r="I129" i="2"/>
  <c r="G129" i="2"/>
  <c r="F129" i="2"/>
  <c r="E129" i="2"/>
  <c r="D129" i="2"/>
  <c r="I121" i="2"/>
  <c r="G121" i="2"/>
  <c r="F121" i="2"/>
  <c r="E121" i="2"/>
  <c r="D121" i="2"/>
  <c r="I113" i="2"/>
  <c r="G113" i="2"/>
  <c r="F113" i="2"/>
  <c r="E113" i="2"/>
  <c r="D113" i="2"/>
  <c r="I105" i="2"/>
  <c r="G105" i="2"/>
  <c r="F105" i="2"/>
  <c r="E105" i="2"/>
  <c r="D105" i="2"/>
  <c r="I165" i="2"/>
  <c r="G165" i="2"/>
  <c r="F165" i="2"/>
  <c r="E165" i="2"/>
  <c r="D165" i="2"/>
  <c r="I157" i="2"/>
  <c r="G157" i="2"/>
  <c r="F157" i="2"/>
  <c r="E157" i="2"/>
  <c r="D157" i="2"/>
  <c r="I149" i="2"/>
  <c r="G149" i="2"/>
  <c r="F149" i="2"/>
  <c r="E149" i="2"/>
  <c r="D149" i="2"/>
  <c r="G83" i="2"/>
  <c r="F83" i="2"/>
  <c r="E83" i="2"/>
  <c r="D83" i="2"/>
  <c r="F134" i="2"/>
  <c r="G134" i="2"/>
  <c r="E134" i="2"/>
  <c r="D134" i="2"/>
  <c r="I154" i="2"/>
  <c r="G154" i="2"/>
  <c r="F154" i="2"/>
  <c r="E154" i="2"/>
  <c r="D154" i="2"/>
  <c r="I74" i="2"/>
  <c r="G74" i="2"/>
  <c r="F74" i="2"/>
  <c r="E74" i="2"/>
  <c r="D74" i="2"/>
  <c r="I141" i="2"/>
  <c r="G141" i="2"/>
  <c r="F141" i="2"/>
  <c r="E141" i="2"/>
  <c r="D141" i="2"/>
  <c r="I148" i="2"/>
  <c r="G148" i="2"/>
  <c r="F148" i="2"/>
  <c r="E148" i="2"/>
  <c r="D148" i="2"/>
  <c r="G153" i="2"/>
  <c r="F153" i="2"/>
  <c r="E153" i="2"/>
  <c r="D153" i="2"/>
  <c r="G197" i="2"/>
  <c r="F197" i="2"/>
  <c r="E197" i="2"/>
  <c r="D197" i="2"/>
  <c r="I101" i="2"/>
  <c r="G101" i="2"/>
  <c r="F101" i="2"/>
  <c r="E101" i="2"/>
  <c r="D101" i="2"/>
  <c r="I93" i="2"/>
  <c r="G93" i="2"/>
  <c r="F93" i="2"/>
  <c r="E93" i="2"/>
  <c r="D93" i="2"/>
  <c r="I85" i="2"/>
  <c r="G85" i="2"/>
  <c r="F85" i="2"/>
  <c r="E85" i="2"/>
  <c r="D85" i="2"/>
  <c r="I77" i="2"/>
  <c r="G77" i="2"/>
  <c r="F77" i="2"/>
  <c r="E77" i="2"/>
  <c r="D77" i="2"/>
  <c r="I69" i="2"/>
  <c r="G69" i="2"/>
  <c r="F69" i="2"/>
  <c r="E69" i="2"/>
  <c r="D69" i="2"/>
  <c r="I61" i="2"/>
  <c r="G61" i="2"/>
  <c r="F61" i="2"/>
  <c r="E61" i="2"/>
  <c r="D61" i="2"/>
  <c r="I144" i="2"/>
  <c r="G144" i="2"/>
  <c r="F144" i="2"/>
  <c r="E144" i="2"/>
  <c r="D144" i="2"/>
  <c r="I136" i="2"/>
  <c r="G136" i="2"/>
  <c r="F136" i="2"/>
  <c r="E136" i="2"/>
  <c r="D136" i="2"/>
  <c r="I128" i="2"/>
  <c r="G128" i="2"/>
  <c r="F128" i="2"/>
  <c r="E128" i="2"/>
  <c r="D128" i="2"/>
  <c r="I120" i="2"/>
  <c r="G120" i="2"/>
  <c r="F120" i="2"/>
  <c r="E120" i="2"/>
  <c r="D120" i="2"/>
  <c r="I112" i="2"/>
  <c r="G112" i="2"/>
  <c r="F112" i="2"/>
  <c r="E112" i="2"/>
  <c r="D112" i="2"/>
  <c r="I104" i="2"/>
  <c r="G104" i="2"/>
  <c r="F104" i="2"/>
  <c r="E104" i="2"/>
  <c r="D104" i="2"/>
  <c r="I164" i="2"/>
  <c r="G164" i="2"/>
  <c r="F164" i="2"/>
  <c r="E164" i="2"/>
  <c r="D164" i="2"/>
  <c r="I156" i="2"/>
  <c r="G156" i="2"/>
  <c r="F156" i="2"/>
  <c r="E156" i="2"/>
  <c r="D156" i="2"/>
  <c r="I200" i="2"/>
  <c r="G200" i="2"/>
  <c r="F200" i="2"/>
  <c r="E200" i="2"/>
  <c r="D200" i="2"/>
  <c r="L95" i="2"/>
  <c r="I95" i="2"/>
  <c r="L87" i="2"/>
  <c r="I87" i="2"/>
  <c r="L79" i="2"/>
  <c r="I79" i="2"/>
  <c r="L71" i="2"/>
  <c r="I71" i="2"/>
  <c r="L63" i="2"/>
  <c r="I63" i="2"/>
  <c r="I138" i="2"/>
  <c r="I130" i="2"/>
  <c r="I122" i="2"/>
  <c r="I114" i="2"/>
  <c r="I106" i="2"/>
  <c r="I94" i="2"/>
  <c r="E269" i="2"/>
  <c r="I86" i="2"/>
  <c r="I70" i="2"/>
  <c r="L100" i="2"/>
  <c r="I100" i="2"/>
  <c r="L92" i="2"/>
  <c r="I92" i="2"/>
  <c r="L84" i="2"/>
  <c r="I84" i="2"/>
  <c r="L76" i="2"/>
  <c r="I76" i="2"/>
  <c r="L68" i="2"/>
  <c r="I68" i="2"/>
  <c r="L60" i="2"/>
  <c r="I60" i="2"/>
  <c r="L143" i="2"/>
  <c r="I143" i="2"/>
  <c r="L135" i="2"/>
  <c r="I135" i="2"/>
  <c r="L127" i="2"/>
  <c r="I127" i="2"/>
  <c r="L119" i="2"/>
  <c r="I119" i="2"/>
  <c r="L111" i="2"/>
  <c r="I111" i="2"/>
  <c r="L103" i="2"/>
  <c r="I103" i="2"/>
  <c r="I199" i="2"/>
  <c r="I78" i="2"/>
  <c r="L83" i="2"/>
  <c r="I83" i="2"/>
  <c r="L75" i="2"/>
  <c r="I75" i="2"/>
  <c r="L67" i="2"/>
  <c r="I67" i="2"/>
  <c r="L59" i="2"/>
  <c r="I59" i="2"/>
  <c r="L142" i="2"/>
  <c r="I142" i="2"/>
  <c r="L134" i="2"/>
  <c r="I134" i="2"/>
  <c r="I153" i="2"/>
  <c r="I197" i="2"/>
  <c r="L56" i="2"/>
  <c r="I56" i="2"/>
  <c r="I196" i="2"/>
  <c r="I102" i="2"/>
  <c r="I123" i="2"/>
  <c r="I107" i="2"/>
  <c r="L189" i="2"/>
  <c r="L182" i="2"/>
  <c r="L174" i="2"/>
  <c r="L147" i="2"/>
  <c r="L188" i="2"/>
  <c r="L180" i="2"/>
  <c r="L172" i="2"/>
  <c r="L145" i="2"/>
  <c r="L187" i="2"/>
  <c r="L179" i="2"/>
  <c r="L171" i="2"/>
  <c r="K192" i="2"/>
  <c r="L186" i="2"/>
  <c r="L178" i="2"/>
  <c r="L170" i="2"/>
  <c r="K184" i="2"/>
  <c r="L185" i="2"/>
  <c r="L177" i="2"/>
  <c r="L169" i="2"/>
  <c r="K176" i="2"/>
  <c r="L192" i="2"/>
  <c r="L184" i="2"/>
  <c r="L176" i="2"/>
  <c r="L168" i="2"/>
  <c r="L191" i="2"/>
  <c r="L183" i="2"/>
  <c r="L175" i="2"/>
  <c r="L167" i="2"/>
  <c r="I312" i="2"/>
  <c r="K312" i="2"/>
  <c r="C312" i="2"/>
  <c r="G312" i="2"/>
  <c r="F313" i="2"/>
  <c r="L312" i="2"/>
  <c r="D312" i="2"/>
  <c r="N313" i="2"/>
  <c r="L148" i="2"/>
  <c r="I313" i="2"/>
  <c r="H312" i="2"/>
  <c r="J313" i="2"/>
  <c r="M313" i="2"/>
  <c r="N312" i="2"/>
  <c r="F312" i="2"/>
  <c r="E270" i="2"/>
  <c r="J312" i="2"/>
  <c r="E313" i="2"/>
  <c r="M312" i="2"/>
  <c r="E312" i="2"/>
  <c r="R55" i="1"/>
  <c r="H135" i="2" s="1"/>
  <c r="R2" i="1"/>
  <c r="H67" i="2" s="1"/>
  <c r="R27" i="1"/>
  <c r="H91" i="2" s="1"/>
  <c r="R3" i="1"/>
  <c r="H86" i="2" s="1"/>
  <c r="R29" i="1"/>
  <c r="H143" i="2" s="1"/>
  <c r="R7" i="1"/>
  <c r="H84" i="2" s="1"/>
  <c r="L156" i="2"/>
  <c r="L91" i="2"/>
  <c r="L151" i="2"/>
  <c r="D269" i="2"/>
  <c r="F270" i="2"/>
  <c r="L164" i="2"/>
  <c r="L99" i="2"/>
  <c r="L159" i="2"/>
  <c r="L199" i="2"/>
  <c r="L198" i="2"/>
  <c r="L166" i="2"/>
  <c r="L158" i="2"/>
  <c r="L150" i="2"/>
  <c r="L126" i="2"/>
  <c r="L118" i="2"/>
  <c r="L110" i="2"/>
  <c r="L102" i="2"/>
  <c r="L94" i="2"/>
  <c r="L86" i="2"/>
  <c r="L78" i="2"/>
  <c r="L70" i="2"/>
  <c r="L62" i="2"/>
  <c r="L197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195" i="2"/>
  <c r="L131" i="2"/>
  <c r="L163" i="2"/>
  <c r="L155" i="2"/>
  <c r="L139" i="2"/>
  <c r="L123" i="2"/>
  <c r="L115" i="2"/>
  <c r="L107" i="2"/>
  <c r="F269" i="2"/>
  <c r="L194" i="2"/>
  <c r="L162" i="2"/>
  <c r="L154" i="2"/>
  <c r="L138" i="2"/>
  <c r="L130" i="2"/>
  <c r="L122" i="2"/>
  <c r="L114" i="2"/>
  <c r="L106" i="2"/>
  <c r="L98" i="2"/>
  <c r="L90" i="2"/>
  <c r="L82" i="2"/>
  <c r="L74" i="2"/>
  <c r="L66" i="2"/>
  <c r="L58" i="2"/>
  <c r="L132" i="2"/>
  <c r="L116" i="2"/>
  <c r="L161" i="2"/>
  <c r="L153" i="2"/>
  <c r="L137" i="2"/>
  <c r="L129" i="2"/>
  <c r="L121" i="2"/>
  <c r="L113" i="2"/>
  <c r="L105" i="2"/>
  <c r="L97" i="2"/>
  <c r="L89" i="2"/>
  <c r="L81" i="2"/>
  <c r="L73" i="2"/>
  <c r="L65" i="2"/>
  <c r="L57" i="2"/>
  <c r="L196" i="2"/>
  <c r="L140" i="2"/>
  <c r="L124" i="2"/>
  <c r="L108" i="2"/>
  <c r="L200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K190" i="2"/>
  <c r="K146" i="2"/>
  <c r="J233" i="2"/>
  <c r="J225" i="2"/>
  <c r="J217" i="2"/>
  <c r="J209" i="2"/>
  <c r="J201" i="2"/>
  <c r="J186" i="2"/>
  <c r="J178" i="2"/>
  <c r="J170" i="2"/>
  <c r="K232" i="2"/>
  <c r="K224" i="2"/>
  <c r="K216" i="2"/>
  <c r="K208" i="2"/>
  <c r="K193" i="2"/>
  <c r="K185" i="2"/>
  <c r="K177" i="2"/>
  <c r="K147" i="2"/>
  <c r="J231" i="2"/>
  <c r="J223" i="2"/>
  <c r="J215" i="2"/>
  <c r="J207" i="2"/>
  <c r="J184" i="2"/>
  <c r="J176" i="2"/>
  <c r="K238" i="2"/>
  <c r="K230" i="2"/>
  <c r="K222" i="2"/>
  <c r="K214" i="2"/>
  <c r="K206" i="2"/>
  <c r="K191" i="2"/>
  <c r="K183" i="2"/>
  <c r="K175" i="2"/>
  <c r="K145" i="2"/>
  <c r="K239" i="2"/>
  <c r="K237" i="2"/>
  <c r="K229" i="2"/>
  <c r="K221" i="2"/>
  <c r="K213" i="2"/>
  <c r="K205" i="2"/>
  <c r="K182" i="2"/>
  <c r="K174" i="2"/>
  <c r="K236" i="2"/>
  <c r="K228" i="2"/>
  <c r="K220" i="2"/>
  <c r="K212" i="2"/>
  <c r="K204" i="2"/>
  <c r="K189" i="2"/>
  <c r="K181" i="2"/>
  <c r="K173" i="2"/>
  <c r="K235" i="2"/>
  <c r="K227" i="2"/>
  <c r="K219" i="2"/>
  <c r="K211" i="2"/>
  <c r="K203" i="2"/>
  <c r="K188" i="2"/>
  <c r="K180" i="2"/>
  <c r="K172" i="2"/>
  <c r="K234" i="2"/>
  <c r="K226" i="2"/>
  <c r="K218" i="2"/>
  <c r="K210" i="2"/>
  <c r="K202" i="2"/>
  <c r="K187" i="2"/>
  <c r="K179" i="2"/>
  <c r="K171" i="2"/>
  <c r="K167" i="2"/>
  <c r="K168" i="2"/>
  <c r="J169" i="2"/>
  <c r="R4" i="1"/>
  <c r="H132" i="2" s="1"/>
  <c r="R5" i="1"/>
  <c r="R6" i="1"/>
  <c r="R8" i="1"/>
  <c r="R9" i="1"/>
  <c r="R10" i="1"/>
  <c r="R11" i="1"/>
  <c r="R12" i="1"/>
  <c r="H109" i="2" s="1"/>
  <c r="R13" i="1"/>
  <c r="R17" i="1"/>
  <c r="H68" i="2" s="1"/>
  <c r="R14" i="1"/>
  <c r="R15" i="1"/>
  <c r="H79" i="2" s="1"/>
  <c r="R18" i="1"/>
  <c r="H82" i="2" s="1"/>
  <c r="R19" i="1"/>
  <c r="H160" i="2" s="1"/>
  <c r="R16" i="1"/>
  <c r="R20" i="1"/>
  <c r="H88" i="2" s="1"/>
  <c r="R21" i="1"/>
  <c r="H94" i="2" s="1"/>
  <c r="R22" i="1"/>
  <c r="H140" i="2" s="1"/>
  <c r="R23" i="1"/>
  <c r="H195" i="2" s="1"/>
  <c r="R24" i="1"/>
  <c r="H62" i="2" s="1"/>
  <c r="R25" i="1"/>
  <c r="H114" i="2" s="1"/>
  <c r="R26" i="1"/>
  <c r="R30" i="1"/>
  <c r="H198" i="2" s="1"/>
  <c r="R31" i="1"/>
  <c r="H157" i="2" s="1"/>
  <c r="R28" i="1"/>
  <c r="H139" i="2" s="1"/>
  <c r="R33" i="1"/>
  <c r="H166" i="2" s="1"/>
  <c r="R32" i="1"/>
  <c r="R38" i="1"/>
  <c r="R34" i="1"/>
  <c r="H58" i="2" s="1"/>
  <c r="R41" i="1"/>
  <c r="H105" i="2" s="1"/>
  <c r="R39" i="1"/>
  <c r="R35" i="1"/>
  <c r="H61" i="2" s="1"/>
  <c r="R45" i="1"/>
  <c r="R40" i="1"/>
  <c r="R46" i="1"/>
  <c r="H110" i="2" s="1"/>
  <c r="R42" i="1"/>
  <c r="R43" i="1"/>
  <c r="R44" i="1"/>
  <c r="R47" i="1"/>
  <c r="H117" i="2" s="1"/>
  <c r="R37" i="1"/>
  <c r="H73" i="2" s="1"/>
  <c r="R50" i="1"/>
  <c r="H119" i="2" s="1"/>
  <c r="R48" i="1"/>
  <c r="R49" i="1"/>
  <c r="R51" i="1"/>
  <c r="H80" i="2" s="1"/>
  <c r="R52" i="1"/>
  <c r="R54" i="1"/>
  <c r="H90" i="2" s="1"/>
  <c r="R56" i="1"/>
  <c r="H95" i="2" s="1"/>
  <c r="R53" i="1"/>
  <c r="H142" i="2" s="1"/>
  <c r="R57" i="1"/>
  <c r="H101" i="2" s="1"/>
  <c r="R62" i="1"/>
  <c r="R63" i="1"/>
  <c r="R64" i="1"/>
  <c r="R66" i="1"/>
  <c r="H108" i="2" s="1"/>
  <c r="R65" i="1"/>
  <c r="R68" i="1"/>
  <c r="H75" i="2" s="1"/>
  <c r="R70" i="1"/>
  <c r="H77" i="2" s="1"/>
  <c r="R71" i="1"/>
  <c r="H128" i="2" s="1"/>
  <c r="R67" i="1"/>
  <c r="R72" i="1"/>
  <c r="H129" i="2" s="1"/>
  <c r="R69" i="1"/>
  <c r="R60" i="1"/>
  <c r="H71" i="2" s="1"/>
  <c r="R58" i="1"/>
  <c r="H194" i="2" s="1"/>
  <c r="R61" i="1"/>
  <c r="H93" i="2" s="1"/>
  <c r="R59" i="1"/>
  <c r="H115" i="2" s="1"/>
  <c r="R74" i="1"/>
  <c r="H60" i="2" s="1"/>
  <c r="R75" i="1"/>
  <c r="R76" i="1"/>
  <c r="R77" i="1"/>
  <c r="R78" i="1"/>
  <c r="R79" i="1"/>
  <c r="R73" i="1"/>
  <c r="H121" i="2" s="1"/>
  <c r="J116" i="2" l="1"/>
  <c r="H131" i="2"/>
  <c r="H154" i="2"/>
  <c r="H130" i="2"/>
  <c r="H107" i="2"/>
  <c r="H113" i="2"/>
  <c r="H149" i="2"/>
  <c r="J163" i="2"/>
  <c r="K163" i="2" s="1"/>
  <c r="J99" i="2"/>
  <c r="J108" i="2"/>
  <c r="J56" i="2"/>
  <c r="K56" i="2" s="1"/>
  <c r="J125" i="2"/>
  <c r="J148" i="2"/>
  <c r="K148" i="2" s="1"/>
  <c r="J160" i="2"/>
  <c r="K160" i="2" s="1"/>
  <c r="J69" i="2"/>
  <c r="J101" i="2"/>
  <c r="J164" i="2"/>
  <c r="K164" i="2" s="1"/>
  <c r="J158" i="2"/>
  <c r="K158" i="2" s="1"/>
  <c r="J132" i="2"/>
  <c r="J77" i="2"/>
  <c r="K77" i="2" s="1"/>
  <c r="J109" i="2"/>
  <c r="J156" i="2"/>
  <c r="K156" i="2" s="1"/>
  <c r="J85" i="2"/>
  <c r="J151" i="2"/>
  <c r="K151" i="2" s="1"/>
  <c r="J141" i="2"/>
  <c r="K141" i="2" s="1"/>
  <c r="J140" i="2"/>
  <c r="K140" i="2" s="1"/>
  <c r="J91" i="2"/>
  <c r="J150" i="2"/>
  <c r="K150" i="2" s="1"/>
  <c r="H120" i="2"/>
  <c r="H100" i="2"/>
  <c r="H156" i="2"/>
  <c r="H124" i="2"/>
  <c r="H65" i="2"/>
  <c r="H125" i="2"/>
  <c r="H127" i="2"/>
  <c r="J93" i="2"/>
  <c r="K93" i="2" s="1"/>
  <c r="H153" i="2"/>
  <c r="H99" i="2"/>
  <c r="H106" i="2"/>
  <c r="H87" i="2"/>
  <c r="H161" i="2"/>
  <c r="H59" i="2"/>
  <c r="H64" i="2"/>
  <c r="H96" i="2"/>
  <c r="J152" i="2"/>
  <c r="K152" i="2" s="1"/>
  <c r="J124" i="2"/>
  <c r="J155" i="2"/>
  <c r="K155" i="2" s="1"/>
  <c r="H103" i="2"/>
  <c r="H76" i="2"/>
  <c r="H200" i="2"/>
  <c r="H112" i="2"/>
  <c r="H144" i="2"/>
  <c r="H85" i="2"/>
  <c r="H74" i="2"/>
  <c r="H137" i="2"/>
  <c r="H78" i="2"/>
  <c r="H56" i="2"/>
  <c r="H126" i="2"/>
  <c r="H63" i="2"/>
  <c r="H159" i="2"/>
  <c r="H116" i="2"/>
  <c r="H57" i="2"/>
  <c r="H89" i="2"/>
  <c r="H199" i="2"/>
  <c r="H134" i="2"/>
  <c r="H83" i="2"/>
  <c r="H122" i="2"/>
  <c r="H97" i="2"/>
  <c r="H118" i="2"/>
  <c r="H123" i="2"/>
  <c r="J117" i="2"/>
  <c r="H162" i="2"/>
  <c r="H196" i="2"/>
  <c r="H163" i="2"/>
  <c r="H92" i="2"/>
  <c r="H98" i="2"/>
  <c r="H104" i="2"/>
  <c r="H136" i="2"/>
  <c r="H197" i="2"/>
  <c r="H141" i="2"/>
  <c r="H165" i="2"/>
  <c r="H70" i="2"/>
  <c r="H158" i="2"/>
  <c r="H151" i="2"/>
  <c r="H102" i="2"/>
  <c r="H81" i="2"/>
  <c r="H150" i="2"/>
  <c r="H138" i="2"/>
  <c r="H155" i="2"/>
  <c r="H133" i="2"/>
  <c r="H164" i="2"/>
  <c r="H69" i="2"/>
  <c r="H148" i="2"/>
  <c r="H72" i="2"/>
  <c r="J192" i="2"/>
  <c r="K124" i="2"/>
  <c r="K101" i="2"/>
  <c r="K109" i="2"/>
  <c r="K69" i="2"/>
  <c r="K132" i="2"/>
  <c r="K91" i="2"/>
  <c r="K125" i="2"/>
  <c r="K99" i="2"/>
  <c r="K117" i="2"/>
  <c r="K108" i="2"/>
  <c r="K85" i="2"/>
  <c r="K116" i="2"/>
  <c r="J224" i="2"/>
  <c r="J232" i="2"/>
  <c r="J131" i="2"/>
  <c r="K131" i="2" s="1"/>
  <c r="R36" i="1"/>
  <c r="J221" i="2"/>
  <c r="J123" i="2"/>
  <c r="K123" i="2" s="1"/>
  <c r="J197" i="2"/>
  <c r="K197" i="2" s="1"/>
  <c r="J226" i="2"/>
  <c r="J179" i="2"/>
  <c r="J237" i="2"/>
  <c r="J188" i="2"/>
  <c r="J139" i="2"/>
  <c r="K139" i="2" s="1"/>
  <c r="J146" i="2"/>
  <c r="J115" i="2"/>
  <c r="K115" i="2" s="1"/>
  <c r="J219" i="2"/>
  <c r="J182" i="2"/>
  <c r="J183" i="2"/>
  <c r="J239" i="2"/>
  <c r="J228" i="2"/>
  <c r="J210" i="2"/>
  <c r="J174" i="2"/>
  <c r="J193" i="2"/>
  <c r="J191" i="2"/>
  <c r="J203" i="2"/>
  <c r="J218" i="2"/>
  <c r="J211" i="2"/>
  <c r="J173" i="2"/>
  <c r="J205" i="2"/>
  <c r="J216" i="2"/>
  <c r="J234" i="2"/>
  <c r="J171" i="2"/>
  <c r="J227" i="2"/>
  <c r="J190" i="2"/>
  <c r="J104" i="2"/>
  <c r="K104" i="2" s="1"/>
  <c r="J78" i="2"/>
  <c r="K78" i="2" s="1"/>
  <c r="J58" i="2"/>
  <c r="K58" i="2" s="1"/>
  <c r="J94" i="2"/>
  <c r="K94" i="2" s="1"/>
  <c r="J80" i="2"/>
  <c r="K80" i="2" s="1"/>
  <c r="J144" i="2"/>
  <c r="K144" i="2" s="1"/>
  <c r="J236" i="2"/>
  <c r="J213" i="2"/>
  <c r="J206" i="2"/>
  <c r="J118" i="2"/>
  <c r="K118" i="2" s="1"/>
  <c r="J61" i="2"/>
  <c r="K61" i="2" s="1"/>
  <c r="J81" i="2"/>
  <c r="K81" i="2" s="1"/>
  <c r="J235" i="2"/>
  <c r="J181" i="2"/>
  <c r="J147" i="2"/>
  <c r="J229" i="2"/>
  <c r="J185" i="2"/>
  <c r="J189" i="2"/>
  <c r="J200" i="2"/>
  <c r="K200" i="2" s="1"/>
  <c r="J133" i="2"/>
  <c r="K133" i="2" s="1"/>
  <c r="J172" i="2"/>
  <c r="J121" i="2"/>
  <c r="K121" i="2" s="1"/>
  <c r="J102" i="2"/>
  <c r="K102" i="2" s="1"/>
  <c r="J64" i="2"/>
  <c r="K64" i="2" s="1"/>
  <c r="J128" i="2"/>
  <c r="K128" i="2" s="1"/>
  <c r="J194" i="2"/>
  <c r="K194" i="2" s="1"/>
  <c r="J129" i="2"/>
  <c r="K129" i="2" s="1"/>
  <c r="J76" i="2"/>
  <c r="K76" i="2" s="1"/>
  <c r="J135" i="2"/>
  <c r="K135" i="2" s="1"/>
  <c r="J214" i="2"/>
  <c r="J162" i="2"/>
  <c r="K162" i="2" s="1"/>
  <c r="J222" i="2"/>
  <c r="J177" i="2"/>
  <c r="J154" i="2"/>
  <c r="K154" i="2" s="1"/>
  <c r="J180" i="2"/>
  <c r="J204" i="2"/>
  <c r="J208" i="2"/>
  <c r="J230" i="2"/>
  <c r="J70" i="2"/>
  <c r="K70" i="2" s="1"/>
  <c r="J96" i="2"/>
  <c r="K96" i="2" s="1"/>
  <c r="J82" i="2"/>
  <c r="K82" i="2" s="1"/>
  <c r="J187" i="2"/>
  <c r="J212" i="2"/>
  <c r="J145" i="2"/>
  <c r="J238" i="2"/>
  <c r="J97" i="2"/>
  <c r="K97" i="2" s="1"/>
  <c r="J90" i="2"/>
  <c r="K90" i="2" s="1"/>
  <c r="J202" i="2"/>
  <c r="J220" i="2"/>
  <c r="J175" i="2"/>
  <c r="J73" i="2"/>
  <c r="K73" i="2" s="1"/>
  <c r="J122" i="2"/>
  <c r="K122" i="2" s="1"/>
  <c r="J62" i="2"/>
  <c r="K62" i="2" s="1"/>
  <c r="J126" i="2"/>
  <c r="K126" i="2" s="1"/>
  <c r="J88" i="2"/>
  <c r="K88" i="2" s="1"/>
  <c r="J89" i="2"/>
  <c r="K89" i="2" s="1"/>
  <c r="J86" i="2"/>
  <c r="K86" i="2" s="1"/>
  <c r="J110" i="2"/>
  <c r="K110" i="2" s="1"/>
  <c r="J65" i="2"/>
  <c r="K65" i="2" s="1"/>
  <c r="J168" i="2"/>
  <c r="J134" i="2"/>
  <c r="K134" i="2" s="1"/>
  <c r="J59" i="2"/>
  <c r="K59" i="2" s="1"/>
  <c r="J167" i="2"/>
  <c r="J103" i="2"/>
  <c r="K103" i="2" s="1"/>
  <c r="J198" i="2"/>
  <c r="K198" i="2" s="1"/>
  <c r="J71" i="2"/>
  <c r="K71" i="2" s="1"/>
  <c r="J92" i="2"/>
  <c r="K92" i="2" s="1"/>
  <c r="J166" i="2"/>
  <c r="K166" i="2" s="1"/>
  <c r="J113" i="2"/>
  <c r="K113" i="2" s="1"/>
  <c r="J100" i="2"/>
  <c r="K100" i="2" s="1"/>
  <c r="J57" i="2"/>
  <c r="K57" i="2" s="1"/>
  <c r="J107" i="2"/>
  <c r="K107" i="2" s="1"/>
  <c r="J105" i="2"/>
  <c r="K105" i="2" s="1"/>
  <c r="J106" i="2"/>
  <c r="K106" i="2" s="1"/>
  <c r="J63" i="2"/>
  <c r="K63" i="2" s="1"/>
  <c r="J95" i="2"/>
  <c r="K95" i="2" s="1"/>
  <c r="J142" i="2"/>
  <c r="K142" i="2" s="1"/>
  <c r="J67" i="2"/>
  <c r="K67" i="2" s="1"/>
  <c r="J143" i="2"/>
  <c r="K143" i="2" s="1"/>
  <c r="J87" i="2"/>
  <c r="K87" i="2" s="1"/>
  <c r="J114" i="2"/>
  <c r="K114" i="2" s="1"/>
  <c r="J83" i="2"/>
  <c r="K83" i="2" s="1"/>
  <c r="J127" i="2"/>
  <c r="K127" i="2" s="1"/>
  <c r="J84" i="2"/>
  <c r="K84" i="2" s="1"/>
  <c r="J60" i="2"/>
  <c r="K60" i="2" s="1"/>
  <c r="J119" i="2"/>
  <c r="K119" i="2" s="1"/>
  <c r="J112" i="2"/>
  <c r="K112" i="2" s="1"/>
  <c r="J79" i="2"/>
  <c r="K79" i="2" s="1"/>
  <c r="J111" i="2"/>
  <c r="K111" i="2" s="1"/>
  <c r="J68" i="2"/>
  <c r="K68" i="2" s="1"/>
  <c r="J120" i="2"/>
  <c r="K120" i="2" s="1"/>
  <c r="J130" i="2"/>
  <c r="K130" i="2" s="1"/>
  <c r="J66" i="2"/>
  <c r="K66" i="2" s="1"/>
  <c r="J75" i="2"/>
  <c r="K75" i="2" s="1"/>
  <c r="J137" i="2"/>
  <c r="K137" i="2" s="1"/>
  <c r="J98" i="2"/>
  <c r="K98" i="2" s="1"/>
  <c r="J74" i="2"/>
  <c r="K74" i="2" s="1"/>
  <c r="J72" i="2"/>
  <c r="K72" i="2" s="1"/>
  <c r="J136" i="2"/>
  <c r="K136" i="2" s="1"/>
  <c r="J138" i="2"/>
  <c r="K138" i="2" s="1"/>
  <c r="J195" i="2"/>
  <c r="K195" i="2" s="1"/>
  <c r="J196" i="2"/>
  <c r="K196" i="2" s="1"/>
  <c r="J199" i="2"/>
  <c r="K199" i="2" s="1"/>
  <c r="J165" i="2"/>
  <c r="K165" i="2" s="1"/>
  <c r="J153" i="2"/>
  <c r="K153" i="2" s="1"/>
  <c r="J149" i="2"/>
  <c r="K149" i="2" s="1"/>
  <c r="J161" i="2"/>
  <c r="K161" i="2" s="1"/>
  <c r="J159" i="2"/>
  <c r="K159" i="2" s="1"/>
  <c r="J157" i="2"/>
  <c r="K157" i="2" s="1"/>
  <c r="H111" i="2" l="1"/>
  <c r="H66" i="2"/>
  <c r="H152" i="2"/>
</calcChain>
</file>

<file path=xl/sharedStrings.xml><?xml version="1.0" encoding="utf-8"?>
<sst xmlns="http://schemas.openxmlformats.org/spreadsheetml/2006/main" count="711" uniqueCount="271">
  <si>
    <t>Mainstem</t>
  </si>
  <si>
    <t>Major tributaries</t>
  </si>
  <si>
    <t>CU</t>
  </si>
  <si>
    <t>PFMA</t>
  </si>
  <si>
    <t>Location</t>
  </si>
  <si>
    <t>Indicator status</t>
  </si>
  <si>
    <t>Accessible watershed area (km^2)</t>
  </si>
  <si>
    <t>Average escapement (2010+)</t>
  </si>
  <si>
    <t>Sgen_lc</t>
  </si>
  <si>
    <t>Smsy_lc</t>
  </si>
  <si>
    <t>Srep_lc</t>
  </si>
  <si>
    <t>Sgen_rr</t>
  </si>
  <si>
    <t>Smsy_rr</t>
  </si>
  <si>
    <t>Srep_rr</t>
  </si>
  <si>
    <t>Sgen_pk</t>
  </si>
  <si>
    <t>Smsy_pk</t>
  </si>
  <si>
    <t>Srep_pk</t>
  </si>
  <si>
    <t>Current status</t>
  </si>
  <si>
    <t>Average pNOS (2010+)</t>
  </si>
  <si>
    <t>Current Withler Designation</t>
  </si>
  <si>
    <t>Average SEP releases (2010+)</t>
  </si>
  <si>
    <t>Enhancement facility</t>
  </si>
  <si>
    <t>Gordon River</t>
  </si>
  <si>
    <t>SWVI</t>
  </si>
  <si>
    <t>48.5763728991678 , -124.414650319518</t>
  </si>
  <si>
    <t>Extensive</t>
  </si>
  <si>
    <t>Data deficient</t>
  </si>
  <si>
    <t>San Juan River</t>
  </si>
  <si>
    <t>Harris Creek, Lens Creek</t>
  </si>
  <si>
    <t>48.5599781402886 , -124.398780383873</t>
  </si>
  <si>
    <t>Intensive</t>
  </si>
  <si>
    <t>Integrated-hatchery</t>
  </si>
  <si>
    <t>San Juan River Hatchery</t>
  </si>
  <si>
    <t>Sooke River</t>
  </si>
  <si>
    <t>Charters River, De Mamiel Creek</t>
  </si>
  <si>
    <t>48.384125175255 , -123.699017773071</t>
  </si>
  <si>
    <t>Sooke River Hatchery</t>
  </si>
  <si>
    <t>Klanawa River</t>
  </si>
  <si>
    <t>48.6986971429698 , -124.947686650872</t>
  </si>
  <si>
    <t>Caycuse River</t>
  </si>
  <si>
    <t>48.7974619805305 , -124.682812890652</t>
  </si>
  <si>
    <t>Non-indicator</t>
  </si>
  <si>
    <t>Nitinat River</t>
  </si>
  <si>
    <t>Little Nitinat River</t>
  </si>
  <si>
    <t>48.6707600078795 , -124.851885041382</t>
  </si>
  <si>
    <t>Intensive/Major Ops.</t>
  </si>
  <si>
    <t>Nitinat River Hatchery</t>
  </si>
  <si>
    <t>Ca'aqu'a Creek</t>
  </si>
  <si>
    <t>49.0145883544615 , -125.051246059207</t>
  </si>
  <si>
    <t>Coeur d'Alene Creek</t>
  </si>
  <si>
    <t>49.0456959405434 , -125.138102491371</t>
  </si>
  <si>
    <t>Consinka Creek</t>
  </si>
  <si>
    <t>48.9359891004738 , -124.981697948857</t>
  </si>
  <si>
    <t>Cous Creek</t>
  </si>
  <si>
    <t>49.1837079869114 , -124.829665083142</t>
  </si>
  <si>
    <t>Effingham River</t>
  </si>
  <si>
    <t>49.0953412771314 , -125.200767046994</t>
  </si>
  <si>
    <t>Franklin River</t>
  </si>
  <si>
    <t>49.103028852225 , -124.81695833637</t>
  </si>
  <si>
    <t>Macktush Creek</t>
  </si>
  <si>
    <t>49.1113069164442 , -124.826451412021</t>
  </si>
  <si>
    <t>Mercantile Creek</t>
  </si>
  <si>
    <t>48.9629849233803 , -125.558485383307</t>
  </si>
  <si>
    <t>Smith Creek</t>
  </si>
  <si>
    <t>48.9780231420827 , -125.574411292652</t>
  </si>
  <si>
    <t>Hucuktlis River</t>
  </si>
  <si>
    <t>Clemens Creek</t>
  </si>
  <si>
    <t>49.0283340970065 , -125.051153905896</t>
  </si>
  <si>
    <t>Nahmint River</t>
  </si>
  <si>
    <t>49.0623320927593 , -124.884426248405</t>
  </si>
  <si>
    <t>Integrated-transition</t>
  </si>
  <si>
    <t>Robertson Creek Hatchery</t>
  </si>
  <si>
    <t>Sarita River</t>
  </si>
  <si>
    <t>South Sarita River</t>
  </si>
  <si>
    <t>48.8970694608533 , -125.01691780365</t>
  </si>
  <si>
    <t>Somass River</t>
  </si>
  <si>
    <t>Stamp River, Ash River, Drinkwater Creek, McBride Creek</t>
  </si>
  <si>
    <t>49.2463967865097 , -124.819839726766</t>
  </si>
  <si>
    <t>PST indicator</t>
  </si>
  <si>
    <t>Thornton Creek</t>
  </si>
  <si>
    <t>48.9666565340045 , -125.56288151193</t>
  </si>
  <si>
    <t>Thornton Creek Hatchery</t>
  </si>
  <si>
    <t>Toquaht River</t>
  </si>
  <si>
    <t>49.0357038005651 , -125.357480563763</t>
  </si>
  <si>
    <t>Integrated-wild</t>
  </si>
  <si>
    <t>Bedwell River</t>
  </si>
  <si>
    <t>Ursus Creek</t>
  </si>
  <si>
    <t>49.3642573253337 , -125.776843344297</t>
  </si>
  <si>
    <t>Tofino Hatchery</t>
  </si>
  <si>
    <t>Cypre River</t>
  </si>
  <si>
    <t>49.2772808364041 , -125.919679875729</t>
  </si>
  <si>
    <t>Ice River</t>
  </si>
  <si>
    <t>49.4741378753608 , -126.230534803536</t>
  </si>
  <si>
    <t>Kennedy River</t>
  </si>
  <si>
    <t>Clayoquot River, Sand River</t>
  </si>
  <si>
    <t>49.1365518880095 , -125.667669504036</t>
  </si>
  <si>
    <t>Sydney River</t>
  </si>
  <si>
    <t>49.5149500170675 , -126.294897709058</t>
  </si>
  <si>
    <t>Tofino Creek</t>
  </si>
  <si>
    <t>49.233611891929 , -125.596264975262</t>
  </si>
  <si>
    <t>Watta Creek</t>
  </si>
  <si>
    <t>Shelter Creek</t>
  </si>
  <si>
    <t>49.4561558346996 , -126.028838536904</t>
  </si>
  <si>
    <t>Megin River</t>
  </si>
  <si>
    <t>Talbot Creek</t>
  </si>
  <si>
    <t>49.4368307273788 , -126.084983710496</t>
  </si>
  <si>
    <t>Wild-stray influenced</t>
  </si>
  <si>
    <t>Moyeha River</t>
  </si>
  <si>
    <t>49.4179723101786 , -125.91243792765</t>
  </si>
  <si>
    <t>Warn Bay Creek</t>
  </si>
  <si>
    <t>49.2643761027877 , -125.725878253402</t>
  </si>
  <si>
    <t>Tranquil Creek</t>
  </si>
  <si>
    <t>49.2092481678973 , -125.674073613817</t>
  </si>
  <si>
    <t>Burman River</t>
  </si>
  <si>
    <t>NoKy</t>
  </si>
  <si>
    <t>49.6076104217907 , -126.046161396881</t>
  </si>
  <si>
    <t>Conuma River Hatchery</t>
  </si>
  <si>
    <t>Conuma River</t>
  </si>
  <si>
    <t>49.7957485470289 , -126.438553028919</t>
  </si>
  <si>
    <t>Gold River</t>
  </si>
  <si>
    <t>Ucona River, Heber River, Upana River, Muchalat River</t>
  </si>
  <si>
    <t>49.6811495763356 , -126.112554487143</t>
  </si>
  <si>
    <t>Leiner River</t>
  </si>
  <si>
    <t>Perry River</t>
  </si>
  <si>
    <t>49.9118856810226 , -126.643389044036</t>
  </si>
  <si>
    <t>Tahsis River Hatchery</t>
  </si>
  <si>
    <t>Brodick Creek</t>
  </si>
  <si>
    <t>49.8450432311195 , -126.899367724247</t>
  </si>
  <si>
    <t>Chum Creek</t>
  </si>
  <si>
    <t>49.9682729452014 , -126.945773763324</t>
  </si>
  <si>
    <t>Eliza Creek</t>
  </si>
  <si>
    <t>49.9428792766502 , -127.051587291492</t>
  </si>
  <si>
    <t>Canton Creek</t>
  </si>
  <si>
    <t>49.7960208108506 , -126.473421468894</t>
  </si>
  <si>
    <t>Hammond Creek</t>
  </si>
  <si>
    <t>49.9437964745231 , -127.0445940158</t>
  </si>
  <si>
    <t>Hoiss Creek</t>
  </si>
  <si>
    <t>49.6969468566363 , -126.56569963651</t>
  </si>
  <si>
    <t>Jacklah River</t>
  </si>
  <si>
    <t>49.6468147300955 , -126.155238365478</t>
  </si>
  <si>
    <t>Deserted Creek</t>
  </si>
  <si>
    <t>49.7554206271796 , -126.509925268393</t>
  </si>
  <si>
    <t>Espinosa Creek</t>
  </si>
  <si>
    <t>49.9888171639989 , -126.944215059089</t>
  </si>
  <si>
    <t>Kleeptee Creek</t>
  </si>
  <si>
    <t>49.6623642219188 , -126.370256509279</t>
  </si>
  <si>
    <t>Mamat Creek</t>
  </si>
  <si>
    <t>49.9602988063172 , -126.909789834042</t>
  </si>
  <si>
    <t>Marvinas Bay Creek</t>
  </si>
  <si>
    <t>49.6559277589634 , -126.627263153428</t>
  </si>
  <si>
    <t>Little Zeballos River</t>
  </si>
  <si>
    <t>49.9557470393951 , -126.817034833893</t>
  </si>
  <si>
    <t>Mooyah River</t>
  </si>
  <si>
    <t>49.6296556946763 , -126.447071612797</t>
  </si>
  <si>
    <t>Park River</t>
  </si>
  <si>
    <t>49.8863339035697 , -126.98877888248</t>
  </si>
  <si>
    <t>Tsowwin River</t>
  </si>
  <si>
    <t>49.7782521114883 , -126.638281306858</t>
  </si>
  <si>
    <t>Sucwoa River</t>
  </si>
  <si>
    <t>49.8021147542825 , -126.496410622867</t>
  </si>
  <si>
    <t>Tahsis River</t>
  </si>
  <si>
    <t>49.9237003955568 , -126.658556369571</t>
  </si>
  <si>
    <t>Tlupana River</t>
  </si>
  <si>
    <t>49.7551998911743 , -126.384843027764</t>
  </si>
  <si>
    <t>Zeballos River</t>
  </si>
  <si>
    <t>49.9818534068736 , -126.852641891412</t>
  </si>
  <si>
    <t>Zeballos River Hatchery</t>
  </si>
  <si>
    <t>Artlish River</t>
  </si>
  <si>
    <t>50.1150961042968 , -127.087527684755</t>
  </si>
  <si>
    <t>Kaouk River</t>
  </si>
  <si>
    <t>Rowland Creek</t>
  </si>
  <si>
    <t>50.0635084004753 , -127.09851485512</t>
  </si>
  <si>
    <t>Kauwinch River</t>
  </si>
  <si>
    <t>50.1445088498345 , -127.270754143465</t>
  </si>
  <si>
    <t>Tahsish River</t>
  </si>
  <si>
    <t>Kwois Creek</t>
  </si>
  <si>
    <t>50.1397989218646 , -127.105129278442</t>
  </si>
  <si>
    <t>Amai Creek</t>
  </si>
  <si>
    <t>50.0234809798922 , -127.077284763498</t>
  </si>
  <si>
    <t>Chamiss Creek</t>
  </si>
  <si>
    <t>50.0791703907892 , -127.288900630707</t>
  </si>
  <si>
    <t>Clanninick Creek</t>
  </si>
  <si>
    <t>50.0414174358389 , -127.411401267241</t>
  </si>
  <si>
    <t>Kashutl River</t>
  </si>
  <si>
    <t>50.1949586204776 , -127.309843829694</t>
  </si>
  <si>
    <t>Easy Creek</t>
  </si>
  <si>
    <t>50.1282116194552 , -127.311175512161</t>
  </si>
  <si>
    <t>Nasparti River</t>
  </si>
  <si>
    <t>50.1920473249629 , -127.60826633316</t>
  </si>
  <si>
    <t>Malksope River</t>
  </si>
  <si>
    <t>50.1385157561388 , -127.422826560337</t>
  </si>
  <si>
    <t>Power River</t>
  </si>
  <si>
    <t>50.1799773623326 , -127.479742586282</t>
  </si>
  <si>
    <t>McKay Cove Creek</t>
  </si>
  <si>
    <t>50.0458666745062 , -127.349336550142</t>
  </si>
  <si>
    <t>Narrowgut Creek</t>
  </si>
  <si>
    <t>49.996544907557 , -127.12309428591</t>
  </si>
  <si>
    <t>Ououkinsh River</t>
  </si>
  <si>
    <t>50.1871282961109 , -127.434001320218</t>
  </si>
  <si>
    <t>Marble River</t>
  </si>
  <si>
    <t>Lippy Creek, Benson River, Malook Creek</t>
  </si>
  <si>
    <t>NWVI</t>
  </si>
  <si>
    <t>50.5337451681191 , -127.509550516345</t>
  </si>
  <si>
    <t>Marble River Hatchery</t>
  </si>
  <si>
    <t>Cayeghle Creek</t>
  </si>
  <si>
    <t>Colonial Creek</t>
  </si>
  <si>
    <t>50.3424701456069 , -127.439898402262</t>
  </si>
  <si>
    <t>East Creek</t>
  </si>
  <si>
    <t>50.2421908381535 , -127.723862939539</t>
  </si>
  <si>
    <t>Goodspeed River</t>
  </si>
  <si>
    <t>50.6483655659958 , -128.011063561501</t>
  </si>
  <si>
    <t>Keith River</t>
  </si>
  <si>
    <t>50.3374294055633 , -127.871064386613</t>
  </si>
  <si>
    <t>Klaskish River</t>
  </si>
  <si>
    <t>50.2640113612394 , -127.719667008478</t>
  </si>
  <si>
    <t>Mahatta Creek</t>
  </si>
  <si>
    <t>50.4579281793277 , -127.865259331131</t>
  </si>
  <si>
    <t xml:space="preserve"> </t>
  </si>
  <si>
    <t>Set 1</t>
  </si>
  <si>
    <t>Set 2</t>
  </si>
  <si>
    <t>Set 3</t>
  </si>
  <si>
    <t>Set 4</t>
  </si>
  <si>
    <t>(Multiple Items)</t>
  </si>
  <si>
    <t>Row Labels</t>
  </si>
  <si>
    <t>Collate sets</t>
  </si>
  <si>
    <t>Set</t>
  </si>
  <si>
    <t>Avg spawners</t>
  </si>
  <si>
    <t>WA</t>
  </si>
  <si>
    <t>status</t>
  </si>
  <si>
    <t>pNOS</t>
  </si>
  <si>
    <t>Natural spawners</t>
  </si>
  <si>
    <t>status natural</t>
  </si>
  <si>
    <t>SMU summary by set</t>
  </si>
  <si>
    <t>Column Labels</t>
  </si>
  <si>
    <t>Count of status</t>
  </si>
  <si>
    <t>Count of status natural</t>
  </si>
  <si>
    <t>Values</t>
  </si>
  <si>
    <t>Count of Mainstem</t>
  </si>
  <si>
    <t>Amber</t>
  </si>
  <si>
    <t>Sum of WA</t>
  </si>
  <si>
    <t>Green</t>
  </si>
  <si>
    <t>Sum of Avg spawners</t>
  </si>
  <si>
    <t>Red</t>
  </si>
  <si>
    <t>Sum of Natural spawners</t>
  </si>
  <si>
    <t>Grand Total</t>
  </si>
  <si>
    <t>Sum of Sgen_lc</t>
  </si>
  <si>
    <t>Sum of Smsy_lc</t>
  </si>
  <si>
    <t>SMU table for ResDoc</t>
  </si>
  <si>
    <t>Parameter</t>
  </si>
  <si>
    <t>Number of populations (% of total)</t>
  </si>
  <si>
    <t>Sum of accessible watershed area (% of total)</t>
  </si>
  <si>
    <t>12-year average spawners</t>
  </si>
  <si>
    <t>12-year natural-origin spawners</t>
  </si>
  <si>
    <t>Summed Sgen</t>
  </si>
  <si>
    <t>85% of summed Smsy</t>
  </si>
  <si>
    <t>Aggregate SMU status</t>
  </si>
  <si>
    <t>Aggregate SMU status natural-origin</t>
  </si>
  <si>
    <t>Number of populations Red</t>
  </si>
  <si>
    <t>Number of populations Amber</t>
  </si>
  <si>
    <t>Number of populations Green</t>
  </si>
  <si>
    <t>Number of populations Red (natural-origin only)</t>
  </si>
  <si>
    <t>Number of populations Amber (natural-origin only)</t>
  </si>
  <si>
    <t>Number of populations Green (natural-origin only)</t>
  </si>
  <si>
    <t>CU summary by set</t>
  </si>
  <si>
    <t>CK-31</t>
  </si>
  <si>
    <t>CK-32</t>
  </si>
  <si>
    <t>CK-33</t>
  </si>
  <si>
    <t>CU table for ResDoc</t>
  </si>
  <si>
    <t>No-Ky</t>
  </si>
  <si>
    <t>Aggregate CU status</t>
  </si>
  <si>
    <t>Aggregate CU status natural-origin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</si>
</sst>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9" fontId="0" fillId="0" borderId="0" xfId="2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4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CC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wn, Nicholas" refreshedDate="45580.64282789352" createdVersion="8" refreshedVersion="8" minRefreshableVersion="3" recordCount="78" xr:uid="{E763A76B-57FD-4F4E-A70F-349E1F1613BB}">
  <cacheSource type="worksheet">
    <worksheetSource name="master_list"/>
  </cacheSource>
  <cacheFields count="22">
    <cacheField name="Mainstem" numFmtId="0">
      <sharedItems count="78">
        <s v="Gordon River"/>
        <s v="Sooke River"/>
        <s v="San Juan River"/>
        <s v="Klanawa River"/>
        <s v="Caycuse River"/>
        <s v="Nitinat River"/>
        <s v="Ca'aqu'a Creek"/>
        <s v="Coeur d'Alene Creek"/>
        <s v="Consinka Creek"/>
        <s v="Cous Creek"/>
        <s v="Effingham River"/>
        <s v="Franklin River"/>
        <s v="Hucuktlis River"/>
        <s v="Macktush Creek"/>
        <s v="Mercantile Creek"/>
        <s v="Somass River"/>
        <s v="Sarita River"/>
        <s v="Smith Creek"/>
        <s v="Thornton Creek"/>
        <s v="Nahmint River"/>
        <s v="Toquaht River"/>
        <s v="Ice River"/>
        <s v="Kennedy River"/>
        <s v="Bedwell River"/>
        <s v="Sydney River"/>
        <s v="Tofino Creek"/>
        <s v="Watta Creek"/>
        <s v="Tranquil Creek"/>
        <s v="Megin River"/>
        <s v="Moyeha River"/>
        <s v="Warn Bay Creek"/>
        <s v="Cypre River"/>
        <s v="Brodick Creek"/>
        <s v="Conuma River"/>
        <s v="Tlupana River"/>
        <s v="Chum Creek"/>
        <s v="Burman River"/>
        <s v="Sucwoa River"/>
        <s v="Eliza Creek"/>
        <s v="Gold River"/>
        <s v="Canton Creek"/>
        <s v="Hammond Creek"/>
        <s v="Hoiss Creek"/>
        <s v="Jacklah River"/>
        <s v="Deserted Creek"/>
        <s v="Espinosa Creek"/>
        <s v="Kleeptee Creek"/>
        <s v="Mamat Creek"/>
        <s v="Marvinas Bay Creek"/>
        <s v="Little Zeballos River"/>
        <s v="Mooyah River"/>
        <s v="Park River"/>
        <s v="Tsowwin River"/>
        <s v="Leiner River"/>
        <s v="Tahsis River"/>
        <s v="Zeballos River"/>
        <s v="Amai Creek"/>
        <s v="Chamiss Creek"/>
        <s v="Clanninick Creek"/>
        <s v="Kauwinch River"/>
        <s v="Kashutl River"/>
        <s v="Tahsish River"/>
        <s v="Artlish River"/>
        <s v="Easy Creek"/>
        <s v="Nasparti River"/>
        <s v="Malksope River"/>
        <s v="Power River"/>
        <s v="McKay Cove Creek"/>
        <s v="Narrowgut Creek"/>
        <s v="Ououkinsh River"/>
        <s v="Kaouk River"/>
        <s v="Cayeghle Creek"/>
        <s v="East Creek"/>
        <s v="Goodspeed River"/>
        <s v="Keith River"/>
        <s v="Klaskish River"/>
        <s v="Mahatta Creek"/>
        <s v="Marble River"/>
      </sharedItems>
    </cacheField>
    <cacheField name="Major tributaries" numFmtId="0">
      <sharedItems containsBlank="1"/>
    </cacheField>
    <cacheField name="CU" numFmtId="0">
      <sharedItems/>
    </cacheField>
    <cacheField name="PFMA" numFmtId="0">
      <sharedItems containsSemiMixedTypes="0" containsString="0" containsNumber="1" containsInteger="1" minValue="20" maxValue="27"/>
    </cacheField>
    <cacheField name="Location" numFmtId="0">
      <sharedItems/>
    </cacheField>
    <cacheField name="Indicator status" numFmtId="0">
      <sharedItems/>
    </cacheField>
    <cacheField name="Accessible watershed area (km^2)" numFmtId="1">
      <sharedItems containsString="0" containsBlank="1" containsNumber="1" minValue="1.4" maxValue="1057"/>
    </cacheField>
    <cacheField name="Average escapement (2010+)" numFmtId="1">
      <sharedItems containsString="0" containsBlank="1" containsNumber="1" minValue="0" maxValue="18259.23076923077" count="46">
        <n v="64.333333333333329"/>
        <n v="565.79999999999995"/>
        <n v="1146.0769230769231"/>
        <m/>
        <n v="12533.307692307691"/>
        <n v="21.5"/>
        <n v="81.769230769230774"/>
        <n v="25"/>
        <n v="15296.692307692309"/>
        <n v="1762.3846153846155"/>
        <n v="910"/>
        <n v="427.69230769230768"/>
        <n v="166.3846154"/>
        <n v="3"/>
        <n v="410.92307692307691"/>
        <n v="6"/>
        <n v="1.6666666666666667"/>
        <n v="232.46153846153845"/>
        <n v="39.92307692307692"/>
        <n v="81"/>
        <n v="931.07692307692309"/>
        <n v="18259.23076923077"/>
        <n v="510.625"/>
        <n v="3659.6923076923076"/>
        <n v="64.599999999999994"/>
        <n v="2704.6923076923076"/>
        <n v="2138"/>
        <n v="38.444444444444443"/>
        <n v="91.25"/>
        <n v="31.444444444444443"/>
        <n v="47.5"/>
        <n v="22.5"/>
        <n v="737.23076923076928"/>
        <n v="602.61538461538464"/>
        <n v="231"/>
        <n v="109.66666666666667"/>
        <n v="777.92307692307691"/>
        <n v="305.30769230769232"/>
        <n v="14"/>
        <n v="21.833333333333332"/>
        <n v="0"/>
        <n v="2"/>
        <n v="18.5"/>
        <n v="349.84615384615387"/>
        <n v="373.15384615384613"/>
        <n v="2899.6153846153848"/>
      </sharedItems>
    </cacheField>
    <cacheField name="Sgen_lc" numFmtId="0">
      <sharedItems containsString="0" containsBlank="1" containsNumber="1" minValue="3.5" maxValue="3300"/>
    </cacheField>
    <cacheField name="Smsy_lc" numFmtId="0">
      <sharedItems containsString="0" containsBlank="1" containsNumber="1" containsInteger="1" minValue="8" maxValue="7500"/>
    </cacheField>
    <cacheField name="Srep_lc" numFmtId="0">
      <sharedItems containsString="0" containsBlank="1" containsNumber="1" containsInteger="1" minValue="19" maxValue="17000"/>
    </cacheField>
    <cacheField name="Sgen_rr" numFmtId="0">
      <sharedItems containsString="0" containsBlank="1" containsNumber="1" minValue="1.7" maxValue="2800"/>
    </cacheField>
    <cacheField name="Smsy_rr" numFmtId="0">
      <sharedItems containsString="0" containsBlank="1" containsNumber="1" minValue="7.2" maxValue="7300"/>
    </cacheField>
    <cacheField name="Srep_rr" numFmtId="0">
      <sharedItems containsString="0" containsBlank="1" containsNumber="1" containsInteger="1" minValue="19" maxValue="17000"/>
    </cacheField>
    <cacheField name="Sgen_pk" numFmtId="0">
      <sharedItems containsString="0" containsBlank="1" containsNumber="1" minValue="0.7" maxValue="660"/>
    </cacheField>
    <cacheField name="Smsy_pk" numFmtId="0">
      <sharedItems containsString="0" containsBlank="1" containsNumber="1" minValue="6.3" maxValue="5900"/>
    </cacheField>
    <cacheField name="Srep_pk" numFmtId="0">
      <sharedItems containsString="0" containsBlank="1" containsNumber="1" containsInteger="1" minValue="19" maxValue="17000"/>
    </cacheField>
    <cacheField name="Current status" numFmtId="0">
      <sharedItems/>
    </cacheField>
    <cacheField name="Average pNOS (2010+)" numFmtId="9">
      <sharedItems containsString="0" containsBlank="1" containsNumber="1" minValue="1.9189000000000001E-2" maxValue="0.97114" count="24">
        <m/>
        <n v="0.41"/>
        <n v="8.435036363636364E-2"/>
        <n v="0.12654158333333335"/>
        <n v="0.131164"/>
        <n v="0.69050336363636378"/>
        <n v="0.94"/>
        <n v="0.84678037500000003"/>
        <n v="0.96296300000000001"/>
        <n v="0.4166665"/>
        <n v="0.8181816666666667"/>
        <n v="0.97114"/>
        <n v="1.9189000000000001E-2"/>
        <n v="8.5606000000000002E-2"/>
        <n v="9.3825166666666668E-2"/>
        <n v="0.1111115"/>
        <n v="0.23036571875"/>
        <n v="0.31911450000000002"/>
        <n v="0.35971340000000002"/>
        <n v="0.59850800000000004"/>
        <n v="0.61111099999999996"/>
        <n v="0.91071433333333329"/>
        <n v="0.92977299999999996"/>
        <n v="0.4" u="1"/>
      </sharedItems>
    </cacheField>
    <cacheField name="Current Withler Designation" numFmtId="0">
      <sharedItems/>
    </cacheField>
    <cacheField name="Average SEP releases (2010+)" numFmtId="164">
      <sharedItems containsString="0" containsBlank="1" containsNumber="1" minValue="90" maxValue="6417023.153846154"/>
    </cacheField>
    <cacheField name="Enhancement facil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wn, Nicholas" refreshedDate="45580.642828819444" createdVersion="8" refreshedVersion="8" minRefreshableVersion="3" recordCount="184" xr:uid="{19BF2607-0595-4366-94F9-D658E43C8DD0}">
  <cacheSource type="worksheet">
    <worksheetSource name="status_sets"/>
  </cacheSource>
  <cacheFields count="11">
    <cacheField name="Mainstem" numFmtId="0">
      <sharedItems containsMixedTypes="1" containsNumber="1" containsInteger="1" minValue="0" maxValue="0" count="47">
        <s v="Artlish River"/>
        <s v="Bedwell River"/>
        <s v="Burman River"/>
        <s v="Canton Creek"/>
        <s v="Cayeghle Creek"/>
        <s v="Conuma River"/>
        <s v="Cypre River"/>
        <s v="Easy Creek"/>
        <s v="Effingham River"/>
        <s v="Espinosa Creek"/>
        <s v="Gold River"/>
        <s v="Gordon River"/>
        <s v="Hucuktlis River"/>
        <s v="Ice River"/>
        <s v="Kaouk River"/>
        <s v="Kauwinch River"/>
        <s v="Kleeptee Creek"/>
        <s v="Leiner River"/>
        <s v="Little Zeballos River"/>
        <s v="Malksope River"/>
        <s v="Marble River"/>
        <s v="McKay Cove Creek"/>
        <s v="Megin River"/>
        <s v="Mercantile Creek"/>
        <s v="Mooyah River"/>
        <s v="Moyeha River"/>
        <s v="Nahmint River"/>
        <s v="Narrowgut Creek"/>
        <s v="Nitinat River"/>
        <s v="Ououkinsh River"/>
        <s v="San Juan River"/>
        <s v="Sarita River"/>
        <s v="Somass River"/>
        <s v="Sooke River"/>
        <s v="Sucwoa River"/>
        <s v="Sydney River"/>
        <s v="Tahsis River"/>
        <s v="Tahsish River"/>
        <s v="Thornton Creek"/>
        <s v="Tlupana River"/>
        <s v="Tofino Creek"/>
        <s v="Toquaht River"/>
        <s v="Tranquil Creek"/>
        <s v="Tsowwin River"/>
        <s v="Watta Creek"/>
        <s v="Zeballos River"/>
        <n v="0"/>
      </sharedItems>
    </cacheField>
    <cacheField name="Se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vg spawners" numFmtId="0">
      <sharedItems containsMixedTypes="1" containsNumber="1" minValue="0" maxValue="18259.23076923077"/>
    </cacheField>
    <cacheField name="WA" numFmtId="0">
      <sharedItems containsMixedTypes="1" containsNumber="1" minValue="1.4" maxValue="1057"/>
    </cacheField>
    <cacheField name="Sgen_lc" numFmtId="0">
      <sharedItems containsMixedTypes="1" containsNumber="1" minValue="0" maxValue="3300"/>
    </cacheField>
    <cacheField name="Smsy_lc" numFmtId="0">
      <sharedItems containsMixedTypes="1" containsNumber="1" containsInteger="1" minValue="0" maxValue="7500"/>
    </cacheField>
    <cacheField name="status" numFmtId="0">
      <sharedItems containsMixedTypes="1" containsNumber="1" minValue="0" maxValue="0.97114" count="27">
        <s v="Amber"/>
        <s v="Green"/>
        <s v="Red"/>
        <e v="#N/A"/>
        <n v="0.61111099999999996" u="1"/>
        <n v="0.84678037500000003" u="1"/>
        <n v="9.3825166666666668E-2" u="1"/>
        <n v="0" u="1"/>
        <n v="1.9189000000000001E-2" u="1"/>
        <n v="0.97114" u="1"/>
        <n v="0.23036571875" u="1"/>
        <n v="0.91071433333333329" u="1"/>
        <n v="0.31911450000000002" u="1"/>
        <n v="0.92977299999999996" u="1"/>
        <n v="0.4166665" u="1"/>
        <n v="0.8181816666666667" u="1"/>
        <n v="0.69050336363636378" u="1"/>
        <n v="8.435036363636364E-2" u="1"/>
        <n v="0.41" u="1"/>
        <n v="0.131164" u="1"/>
        <n v="0.12654158333333335" u="1"/>
        <n v="0.1111115" u="1"/>
        <n v="0.35971340000000002" u="1"/>
        <n v="0.59850800000000004" u="1"/>
        <n v="8.5606000000000002E-2" u="1"/>
        <n v="0.94" u="1"/>
        <n v="0.96296300000000001" u="1"/>
      </sharedItems>
    </cacheField>
    <cacheField name="pNOS" numFmtId="0">
      <sharedItems containsMixedTypes="1" containsNumber="1" minValue="0" maxValue="0.97114"/>
    </cacheField>
    <cacheField name="Natural spawners" numFmtId="0">
      <sharedItems containsMixedTypes="1" containsNumber="1" minValue="0" maxValue="2695.9840949999998"/>
    </cacheField>
    <cacheField name="status natural" numFmtId="0">
      <sharedItems count="6">
        <s v="Red"/>
        <s v="Amber"/>
        <s v=""/>
        <s v="Green"/>
        <e v="#N/A"/>
        <e v="#VALUE!" u="1"/>
      </sharedItems>
    </cacheField>
    <cacheField name="CU" numFmtId="0">
      <sharedItems count="4">
        <s v="CK-32"/>
        <s v="CK-31"/>
        <s v="CK-33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m/>
    <s v="CK-31"/>
    <n v="20"/>
    <s v="48.5763728991678 , -124.414650319518"/>
    <s v="Extensive"/>
    <n v="46.7"/>
    <x v="0"/>
    <n v="140"/>
    <n v="310"/>
    <n v="710"/>
    <n v="110"/>
    <n v="300"/>
    <n v="710"/>
    <n v="27"/>
    <n v="240"/>
    <n v="710"/>
    <s v="Red"/>
    <x v="0"/>
    <s v="Data deficient"/>
    <m/>
    <m/>
  </r>
  <r>
    <x v="1"/>
    <s v="Charters River, De Mamiel Creek"/>
    <s v="CK-31"/>
    <n v="20"/>
    <s v="48.384125175255 , -123.699017773071"/>
    <s v="Intensive"/>
    <n v="57.55"/>
    <x v="1"/>
    <n v="170"/>
    <n v="380"/>
    <n v="880"/>
    <n v="140"/>
    <n v="370"/>
    <n v="880"/>
    <n v="33"/>
    <n v="300"/>
    <n v="880"/>
    <s v="Green"/>
    <x v="0"/>
    <s v="Integrated-hatchery"/>
    <n v="685804.84615384613"/>
    <s v="Sooke River Hatchery"/>
  </r>
  <r>
    <x v="2"/>
    <s v="Harris Creek, Lens Creek"/>
    <s v="CK-31"/>
    <n v="20"/>
    <s v="48.5599781402886 , -124.398780383873"/>
    <s v="Intensive"/>
    <n v="330"/>
    <x v="2"/>
    <n v="1000"/>
    <n v="2300"/>
    <n v="5300"/>
    <n v="860"/>
    <n v="2200"/>
    <n v="5300"/>
    <n v="200"/>
    <n v="1800"/>
    <n v="5300"/>
    <s v="Amber"/>
    <x v="1"/>
    <s v="Integrated-hatchery"/>
    <n v="407176.33333333331"/>
    <s v="San Juan River Hatchery"/>
  </r>
  <r>
    <x v="3"/>
    <m/>
    <s v="CK-31"/>
    <n v="21"/>
    <s v="48.6986971429698 , -124.947686650872"/>
    <s v="Extensive"/>
    <m/>
    <x v="3"/>
    <m/>
    <m/>
    <m/>
    <m/>
    <m/>
    <m/>
    <m/>
    <m/>
    <m/>
    <s v="No data"/>
    <x v="0"/>
    <s v="Data deficient"/>
    <m/>
    <m/>
  </r>
  <r>
    <x v="4"/>
    <m/>
    <s v="CK-31"/>
    <n v="22"/>
    <s v="48.7974619805305 , -124.682812890652"/>
    <s v="Non-indicator"/>
    <m/>
    <x v="3"/>
    <m/>
    <m/>
    <m/>
    <m/>
    <m/>
    <m/>
    <m/>
    <m/>
    <m/>
    <s v="No data"/>
    <x v="0"/>
    <s v="Data deficient"/>
    <m/>
    <m/>
  </r>
  <r>
    <x v="5"/>
    <s v="Little Nitinat River"/>
    <s v="CK-31"/>
    <n v="22"/>
    <s v="48.6707600078795 , -124.851885041382"/>
    <s v="Intensive/Major Ops."/>
    <n v="111.51"/>
    <x v="4"/>
    <n v="330"/>
    <n v="750"/>
    <n v="1700"/>
    <n v="280"/>
    <n v="730"/>
    <n v="1700"/>
    <n v="66"/>
    <n v="590"/>
    <n v="1700"/>
    <s v="Green"/>
    <x v="2"/>
    <s v="Integrated-hatchery"/>
    <n v="3399113.153846154"/>
    <s v="Nitinat River Hatchery"/>
  </r>
  <r>
    <x v="6"/>
    <m/>
    <s v="CK-31"/>
    <n v="23"/>
    <s v="49.0145883544615 , -125.051246059207"/>
    <s v="Non-indicator"/>
    <m/>
    <x v="3"/>
    <m/>
    <m/>
    <m/>
    <m/>
    <m/>
    <m/>
    <m/>
    <m/>
    <m/>
    <s v="No data"/>
    <x v="0"/>
    <s v="Data deficient"/>
    <m/>
    <m/>
  </r>
  <r>
    <x v="7"/>
    <m/>
    <s v="CK-31"/>
    <n v="23"/>
    <s v="49.0456959405434 , -125.138102491371"/>
    <s v="Non-indicator"/>
    <m/>
    <x v="3"/>
    <m/>
    <m/>
    <m/>
    <m/>
    <m/>
    <m/>
    <m/>
    <m/>
    <m/>
    <s v="No data"/>
    <x v="0"/>
    <s v="Data deficient"/>
    <m/>
    <m/>
  </r>
  <r>
    <x v="8"/>
    <m/>
    <s v="CK-31"/>
    <n v="23"/>
    <s v="48.9359891004738 , -124.981697948857"/>
    <s v="Non-indicator"/>
    <m/>
    <x v="3"/>
    <m/>
    <m/>
    <m/>
    <m/>
    <m/>
    <m/>
    <m/>
    <m/>
    <m/>
    <s v="No data"/>
    <x v="0"/>
    <s v="Data deficient"/>
    <m/>
    <m/>
  </r>
  <r>
    <x v="9"/>
    <m/>
    <s v="CK-31"/>
    <n v="23"/>
    <s v="49.1837079869114 , -124.829665083142"/>
    <s v="Non-indicator"/>
    <m/>
    <x v="3"/>
    <m/>
    <m/>
    <m/>
    <m/>
    <m/>
    <m/>
    <m/>
    <m/>
    <m/>
    <s v="No data"/>
    <x v="0"/>
    <s v="Data deficient"/>
    <m/>
    <m/>
  </r>
  <r>
    <x v="10"/>
    <m/>
    <s v="CK-31"/>
    <n v="23"/>
    <s v="49.0953412771314 , -125.200767046994"/>
    <s v="Extensive"/>
    <n v="18.399999999999999"/>
    <x v="5"/>
    <n v="51"/>
    <n v="120"/>
    <n v="270"/>
    <n v="44"/>
    <n v="110"/>
    <n v="270"/>
    <n v="10"/>
    <n v="92"/>
    <n v="270"/>
    <s v="Red"/>
    <x v="0"/>
    <s v="Data deficient"/>
    <m/>
    <m/>
  </r>
  <r>
    <x v="11"/>
    <m/>
    <s v="CK-31"/>
    <n v="23"/>
    <s v="49.103028852225 , -124.81695833637"/>
    <s v="Non-indicator"/>
    <m/>
    <x v="3"/>
    <m/>
    <m/>
    <m/>
    <m/>
    <m/>
    <m/>
    <m/>
    <m/>
    <m/>
    <s v="No data"/>
    <x v="0"/>
    <s v="Data deficient"/>
    <m/>
    <m/>
  </r>
  <r>
    <x v="12"/>
    <s v="Clemens Creek"/>
    <s v="CK-31"/>
    <n v="23"/>
    <s v="49.0283340970065 , -125.051153905896"/>
    <s v="Intensive"/>
    <n v="17"/>
    <x v="6"/>
    <n v="47"/>
    <n v="110"/>
    <n v="250"/>
    <n v="40"/>
    <n v="100"/>
    <n v="250"/>
    <n v="9.4"/>
    <n v="84"/>
    <n v="250"/>
    <s v="Amber"/>
    <x v="0"/>
    <s v="Integrated-hatchery"/>
    <n v="112061.66666666667"/>
    <s v="Nitinat River Hatchery"/>
  </r>
  <r>
    <x v="13"/>
    <m/>
    <s v="CK-31"/>
    <n v="23"/>
    <s v="49.1113069164442 , -124.826451412021"/>
    <s v="Non-indicator"/>
    <m/>
    <x v="3"/>
    <m/>
    <m/>
    <m/>
    <m/>
    <m/>
    <m/>
    <m/>
    <m/>
    <m/>
    <s v="No data"/>
    <x v="0"/>
    <s v="Data deficient"/>
    <m/>
    <m/>
  </r>
  <r>
    <x v="14"/>
    <m/>
    <s v="CK-31"/>
    <n v="23"/>
    <s v="48.9629849233803 , -125.558485383307"/>
    <s v="Non-indicator"/>
    <n v="13"/>
    <x v="7"/>
    <n v="36"/>
    <n v="81"/>
    <n v="190"/>
    <n v="30"/>
    <n v="79"/>
    <n v="190"/>
    <n v="7.1"/>
    <n v="64"/>
    <n v="190"/>
    <s v="Red"/>
    <x v="0"/>
    <s v="Data deficient"/>
    <m/>
    <m/>
  </r>
  <r>
    <x v="15"/>
    <s v="Stamp River, Ash River, Drinkwater Creek, McBride Creek"/>
    <s v="CK-31"/>
    <n v="23"/>
    <s v="49.2463967865097 , -124.819839726766"/>
    <s v="PST indicator"/>
    <n v="1057"/>
    <x v="8"/>
    <n v="3300"/>
    <n v="7500"/>
    <n v="17000"/>
    <n v="2800"/>
    <n v="7300"/>
    <n v="17000"/>
    <n v="660"/>
    <n v="5900"/>
    <n v="17000"/>
    <s v="Green"/>
    <x v="3"/>
    <s v="Integrated-hatchery"/>
    <n v="6417023.153846154"/>
    <s v="Robertson Creek Hatchery"/>
  </r>
  <r>
    <x v="16"/>
    <s v="South Sarita River"/>
    <s v="CK-31"/>
    <n v="23"/>
    <s v="48.8970694608533 , -125.01691780365"/>
    <s v="Intensive"/>
    <n v="84"/>
    <x v="9"/>
    <n v="250"/>
    <n v="560"/>
    <n v="1300"/>
    <n v="210"/>
    <n v="550"/>
    <n v="1300"/>
    <n v="49"/>
    <n v="440"/>
    <n v="1300"/>
    <s v="Green"/>
    <x v="4"/>
    <s v="Integrated-hatchery"/>
    <n v="377041.61538461538"/>
    <s v="Nitinat River Hatchery"/>
  </r>
  <r>
    <x v="17"/>
    <m/>
    <s v="CK-31"/>
    <n v="23"/>
    <s v="48.9780231420827 , -125.574411292652"/>
    <s v="Non-indicator"/>
    <m/>
    <x v="3"/>
    <m/>
    <m/>
    <m/>
    <m/>
    <m/>
    <m/>
    <m/>
    <m/>
    <m/>
    <s v="No data"/>
    <x v="0"/>
    <s v="Data deficient"/>
    <m/>
    <m/>
  </r>
  <r>
    <x v="18"/>
    <m/>
    <s v="CK-31"/>
    <n v="23"/>
    <s v="48.9666565340045 , -125.56288151193"/>
    <s v="Extensive"/>
    <n v="2"/>
    <x v="10"/>
    <n v="5"/>
    <n v="11"/>
    <n v="26"/>
    <n v="4.2"/>
    <n v="11"/>
    <n v="26"/>
    <n v="0.99"/>
    <n v="9"/>
    <n v="26"/>
    <s v="Green"/>
    <x v="0"/>
    <s v="Integrated-hatchery"/>
    <n v="178820"/>
    <s v="Thornton Creek Hatchery"/>
  </r>
  <r>
    <x v="19"/>
    <m/>
    <s v="CK-31"/>
    <n v="23"/>
    <s v="49.0623320927593 , -124.884426248405"/>
    <s v="Intensive"/>
    <n v="42"/>
    <x v="11"/>
    <n v="120"/>
    <n v="270"/>
    <n v="640"/>
    <n v="100"/>
    <n v="270"/>
    <n v="640"/>
    <n v="24"/>
    <n v="220"/>
    <n v="640"/>
    <s v="Green"/>
    <x v="5"/>
    <s v="Integrated-wild"/>
    <n v="51019.75"/>
    <s v="Robertson Creek Hatchery"/>
  </r>
  <r>
    <x v="20"/>
    <m/>
    <s v="CK-31"/>
    <n v="23"/>
    <s v="49.0357038005651 , -125.357480563763"/>
    <s v="Intensive"/>
    <n v="56"/>
    <x v="12"/>
    <m/>
    <m/>
    <m/>
    <m/>
    <m/>
    <m/>
    <m/>
    <m/>
    <m/>
    <s v="Green"/>
    <x v="6"/>
    <s v="Wild-stray influenced"/>
    <m/>
    <m/>
  </r>
  <r>
    <x v="21"/>
    <m/>
    <s v="CK-31"/>
    <n v="24"/>
    <s v="49.4741378753608 , -126.230534803536"/>
    <s v="Non-indicator"/>
    <n v="13"/>
    <x v="13"/>
    <n v="36"/>
    <n v="81"/>
    <n v="190"/>
    <n v="30"/>
    <n v="79"/>
    <n v="190"/>
    <n v="7.1"/>
    <n v="64"/>
    <n v="190"/>
    <s v="Red"/>
    <x v="0"/>
    <s v="Data deficient"/>
    <m/>
    <m/>
  </r>
  <r>
    <x v="22"/>
    <s v="Clayoquot River, Sand River"/>
    <s v="CK-31"/>
    <n v="24"/>
    <s v="49.1365518880095 , -125.667669504036"/>
    <s v="Intensive"/>
    <n v="248"/>
    <x v="3"/>
    <n v="760"/>
    <n v="1700"/>
    <n v="4000"/>
    <n v="640"/>
    <n v="1700"/>
    <n v="4000"/>
    <n v="150"/>
    <n v="1300"/>
    <n v="4000"/>
    <s v="Red"/>
    <x v="0"/>
    <s v="Data deficient"/>
    <m/>
    <m/>
  </r>
  <r>
    <x v="23"/>
    <s v="Ursus Creek"/>
    <s v="CK-31"/>
    <n v="24"/>
    <s v="49.3642573253337 , -125.776843344297"/>
    <s v="Intensive"/>
    <n v="99.36"/>
    <x v="14"/>
    <n v="290"/>
    <n v="660"/>
    <n v="1500"/>
    <n v="250"/>
    <n v="650"/>
    <n v="1500"/>
    <n v="58"/>
    <n v="530"/>
    <n v="1500"/>
    <s v="Amber"/>
    <x v="7"/>
    <s v="Integrated-wild"/>
    <n v="28989.777777777777"/>
    <s v="Tofino Hatchery"/>
  </r>
  <r>
    <x v="24"/>
    <m/>
    <s v="CK-31"/>
    <n v="24"/>
    <s v="49.5149500170675 , -126.294897709058"/>
    <s v="Non-indicator"/>
    <n v="14"/>
    <x v="15"/>
    <n v="39"/>
    <n v="87"/>
    <n v="200"/>
    <n v="33"/>
    <n v="85"/>
    <n v="200"/>
    <n v="7.7"/>
    <n v="69"/>
    <n v="200"/>
    <s v="Red"/>
    <x v="0"/>
    <s v="Data deficient"/>
    <m/>
    <m/>
  </r>
  <r>
    <x v="25"/>
    <m/>
    <s v="CK-31"/>
    <n v="24"/>
    <s v="49.233611891929 , -125.596264975262"/>
    <s v="Non-indicator"/>
    <n v="10"/>
    <x v="16"/>
    <n v="27"/>
    <n v="61"/>
    <n v="140"/>
    <n v="23"/>
    <n v="60"/>
    <n v="140"/>
    <n v="5.4"/>
    <n v="49"/>
    <n v="140"/>
    <s v="Red"/>
    <x v="0"/>
    <s v="Data deficient"/>
    <m/>
    <m/>
  </r>
  <r>
    <x v="26"/>
    <s v="Shelter Creek"/>
    <s v="CK-31"/>
    <n v="24"/>
    <s v="49.4561558346996 , -126.028838536904"/>
    <s v="Non-indicator"/>
    <n v="22"/>
    <x v="15"/>
    <n v="62"/>
    <n v="140"/>
    <n v="330"/>
    <n v="53"/>
    <n v="140"/>
    <n v="330"/>
    <n v="12"/>
    <n v="110"/>
    <n v="320"/>
    <s v="Red"/>
    <x v="0"/>
    <s v="Data deficient"/>
    <m/>
    <m/>
  </r>
  <r>
    <x v="27"/>
    <m/>
    <s v="CK-31"/>
    <n v="24"/>
    <s v="49.2092481678973 , -125.674073613817"/>
    <s v="Intensive"/>
    <n v="12"/>
    <x v="17"/>
    <n v="33"/>
    <n v="74"/>
    <n v="170"/>
    <n v="28"/>
    <n v="72"/>
    <n v="170"/>
    <n v="6.5"/>
    <n v="59"/>
    <n v="170"/>
    <s v="Green"/>
    <x v="8"/>
    <s v="Integrated-wild"/>
    <n v="31265.428571428572"/>
    <s v="Tofino Hatchery"/>
  </r>
  <r>
    <x v="28"/>
    <s v="Talbot Creek"/>
    <s v="CK-31"/>
    <n v="24"/>
    <s v="49.4368307273788 , -126.084983710496"/>
    <s v="Intensive"/>
    <n v="245"/>
    <x v="18"/>
    <n v="750"/>
    <n v="1700"/>
    <n v="3900"/>
    <n v="630"/>
    <n v="1600"/>
    <n v="3900"/>
    <n v="150"/>
    <n v="1300"/>
    <n v="3900"/>
    <s v="Red"/>
    <x v="9"/>
    <s v="Integrated-transition"/>
    <m/>
    <m/>
  </r>
  <r>
    <x v="29"/>
    <m/>
    <s v="CK-31"/>
    <n v="24"/>
    <s v="49.4179723101786 , -125.91243792765"/>
    <s v="Intensive"/>
    <n v="116"/>
    <x v="19"/>
    <n v="350"/>
    <n v="780"/>
    <n v="1800"/>
    <n v="290"/>
    <n v="760"/>
    <n v="1800"/>
    <n v="68"/>
    <n v="620"/>
    <n v="1800"/>
    <s v="Red"/>
    <x v="10"/>
    <s v="Wild-stray influenced"/>
    <m/>
    <m/>
  </r>
  <r>
    <x v="30"/>
    <m/>
    <s v="CK-31"/>
    <n v="24"/>
    <s v="49.2643761027877 , -125.725878253402"/>
    <s v="Extensive"/>
    <m/>
    <x v="3"/>
    <m/>
    <m/>
    <m/>
    <m/>
    <m/>
    <m/>
    <m/>
    <m/>
    <m/>
    <s v="No data"/>
    <x v="0"/>
    <s v="Data deficient"/>
    <m/>
    <m/>
  </r>
  <r>
    <x v="31"/>
    <m/>
    <s v="CK-31"/>
    <n v="24"/>
    <s v="49.2772808364041 , -125.919679875729"/>
    <s v="Intensive"/>
    <n v="39"/>
    <x v="20"/>
    <n v="110"/>
    <n v="250"/>
    <n v="590"/>
    <n v="95"/>
    <n v="250"/>
    <n v="590"/>
    <n v="22"/>
    <n v="200"/>
    <n v="590"/>
    <s v="Green"/>
    <x v="11"/>
    <s v="Integrated-wild"/>
    <n v="134590"/>
    <s v="Tofino Hatchery"/>
  </r>
  <r>
    <x v="32"/>
    <m/>
    <s v="CK-32"/>
    <n v="25"/>
    <s v="49.8450432311195 , -126.899367724247"/>
    <s v="Non-indicator"/>
    <m/>
    <x v="3"/>
    <m/>
    <m/>
    <m/>
    <m/>
    <m/>
    <m/>
    <m/>
    <m/>
    <m/>
    <s v="No data"/>
    <x v="0"/>
    <s v="Data deficient"/>
    <m/>
    <m/>
  </r>
  <r>
    <x v="33"/>
    <m/>
    <s v="CK-32"/>
    <n v="25"/>
    <s v="49.7957485470289 , -126.438553028919"/>
    <s v="Intensive/Major Ops."/>
    <n v="19.71"/>
    <x v="21"/>
    <n v="55"/>
    <n v="120"/>
    <n v="290"/>
    <n v="27"/>
    <n v="110"/>
    <n v="290"/>
    <n v="11"/>
    <n v="98"/>
    <n v="290"/>
    <s v="Green"/>
    <x v="12"/>
    <s v="Integrated-hatchery"/>
    <n v="2862111.923076923"/>
    <s v="Conuma River Hatchery"/>
  </r>
  <r>
    <x v="34"/>
    <m/>
    <s v="CK-32"/>
    <n v="25"/>
    <s v="49.7551998911743 , -126.384843027764"/>
    <s v="Extensive"/>
    <n v="20"/>
    <x v="22"/>
    <n v="56"/>
    <n v="130"/>
    <n v="290"/>
    <n v="27"/>
    <n v="110"/>
    <n v="290"/>
    <n v="11"/>
    <n v="100"/>
    <n v="290"/>
    <s v="Green"/>
    <x v="13"/>
    <s v="Integrated-hatchery"/>
    <n v="37213.599999999999"/>
    <s v="Conuma River Hatchery"/>
  </r>
  <r>
    <x v="35"/>
    <m/>
    <s v="CK-32"/>
    <n v="25"/>
    <s v="49.9682729452014 , -126.945773763324"/>
    <s v="Non-indicator"/>
    <m/>
    <x v="3"/>
    <m/>
    <m/>
    <m/>
    <m/>
    <m/>
    <m/>
    <m/>
    <m/>
    <m/>
    <s v="No data"/>
    <x v="0"/>
    <s v="Data deficient"/>
    <m/>
    <m/>
  </r>
  <r>
    <x v="36"/>
    <m/>
    <s v="CK-32"/>
    <n v="25"/>
    <s v="49.6076104217907 , -126.046161396881"/>
    <s v="Intensive"/>
    <n v="69.89"/>
    <x v="23"/>
    <n v="200"/>
    <n v="460"/>
    <n v="1100"/>
    <n v="100"/>
    <n v="420"/>
    <n v="1100"/>
    <n v="41"/>
    <n v="370"/>
    <n v="1100"/>
    <s v="Green"/>
    <x v="14"/>
    <s v="Integrated-hatchery"/>
    <n v="273310.08333333331"/>
    <s v="Conuma River Hatchery"/>
  </r>
  <r>
    <x v="37"/>
    <m/>
    <s v="CK-32"/>
    <n v="25"/>
    <s v="49.8021147542825 , -126.496410622867"/>
    <s v="Extensive"/>
    <n v="25"/>
    <x v="24"/>
    <n v="71"/>
    <n v="160"/>
    <n v="370"/>
    <n v="35"/>
    <n v="140"/>
    <n v="370"/>
    <n v="14"/>
    <n v="130"/>
    <n v="370"/>
    <s v="Red"/>
    <x v="15"/>
    <s v="Integrated-hatchery"/>
    <n v="14653.5"/>
    <s v="Conuma River Hatchery"/>
  </r>
  <r>
    <x v="38"/>
    <m/>
    <s v="CK-32"/>
    <n v="25"/>
    <s v="49.9428792766502 , -127.051587291492"/>
    <s v="Non-indicator"/>
    <m/>
    <x v="3"/>
    <m/>
    <m/>
    <m/>
    <m/>
    <m/>
    <m/>
    <m/>
    <m/>
    <m/>
    <s v="No data"/>
    <x v="0"/>
    <s v="Data deficient"/>
    <m/>
    <m/>
  </r>
  <r>
    <x v="39"/>
    <s v="Ucona River, Heber River, Upana River, Muchalat River"/>
    <s v="CK-32"/>
    <n v="25"/>
    <s v="49.6811495763356 , -126.112554487143"/>
    <s v="Intensive"/>
    <n v="856.34"/>
    <x v="25"/>
    <n v="2700"/>
    <n v="6000"/>
    <n v="14000"/>
    <n v="1300"/>
    <n v="5400"/>
    <n v="14000"/>
    <n v="530"/>
    <n v="4800"/>
    <n v="14000"/>
    <s v="Amber"/>
    <x v="16"/>
    <s v="Integrated-hatchery"/>
    <n v="301005.5"/>
    <s v="Conuma River Hatchery"/>
  </r>
  <r>
    <x v="40"/>
    <m/>
    <s v="CK-32"/>
    <n v="25"/>
    <s v="49.7960208108506 , -126.473421468894"/>
    <s v="Extensive"/>
    <n v="10"/>
    <x v="26"/>
    <n v="27"/>
    <n v="61"/>
    <n v="140"/>
    <n v="13"/>
    <n v="56"/>
    <n v="140"/>
    <n v="5.4"/>
    <n v="49"/>
    <n v="140"/>
    <s v="Green"/>
    <x v="0"/>
    <s v="Data deficient"/>
    <m/>
    <m/>
  </r>
  <r>
    <x v="41"/>
    <m/>
    <s v="CK-32"/>
    <n v="25"/>
    <s v="49.9437964745231 , -127.0445940158"/>
    <s v="Non-indicator"/>
    <m/>
    <x v="3"/>
    <m/>
    <m/>
    <m/>
    <m/>
    <m/>
    <m/>
    <m/>
    <m/>
    <m/>
    <s v="No data"/>
    <x v="0"/>
    <s v="Data deficient"/>
    <m/>
    <m/>
  </r>
  <r>
    <x v="42"/>
    <m/>
    <s v="CK-32"/>
    <n v="25"/>
    <s v="49.6969468566363 , -126.56569963651"/>
    <s v="Non-indicator"/>
    <m/>
    <x v="3"/>
    <m/>
    <m/>
    <m/>
    <m/>
    <m/>
    <m/>
    <m/>
    <m/>
    <m/>
    <s v="No data"/>
    <x v="0"/>
    <s v="Data deficient"/>
    <m/>
    <m/>
  </r>
  <r>
    <x v="43"/>
    <m/>
    <s v="CK-32"/>
    <n v="25"/>
    <s v="49.6468147300955 , -126.155238365478"/>
    <s v="Non-indicator"/>
    <m/>
    <x v="3"/>
    <m/>
    <m/>
    <m/>
    <m/>
    <m/>
    <m/>
    <m/>
    <m/>
    <m/>
    <s v="No data"/>
    <x v="0"/>
    <s v="Data deficient"/>
    <m/>
    <m/>
  </r>
  <r>
    <x v="44"/>
    <m/>
    <s v="CK-32"/>
    <n v="25"/>
    <s v="49.7554206271796 , -126.509925268393"/>
    <s v="Non-indicator"/>
    <n v="6"/>
    <x v="3"/>
    <n v="16"/>
    <n v="36"/>
    <n v="84"/>
    <n v="7.8"/>
    <n v="33"/>
    <n v="84"/>
    <n v="3.2"/>
    <n v="29"/>
    <n v="84"/>
    <s v="Red"/>
    <x v="0"/>
    <s v="Data deficient"/>
    <m/>
    <m/>
  </r>
  <r>
    <x v="45"/>
    <m/>
    <s v="CK-32"/>
    <n v="25"/>
    <s v="49.9888171639989 , -126.944215059089"/>
    <s v="Extensive"/>
    <n v="4.7"/>
    <x v="27"/>
    <n v="12"/>
    <n v="28"/>
    <n v="65"/>
    <n v="6"/>
    <n v="25"/>
    <n v="65"/>
    <n v="2.5"/>
    <n v="22"/>
    <n v="65"/>
    <s v="Green"/>
    <x v="0"/>
    <s v="Data deficient"/>
    <m/>
    <m/>
  </r>
  <r>
    <x v="46"/>
    <m/>
    <s v="CK-32"/>
    <n v="25"/>
    <s v="49.6623642219188 , -126.370256509279"/>
    <s v="Non-indicator"/>
    <n v="14"/>
    <x v="28"/>
    <n v="39"/>
    <n v="87"/>
    <n v="200"/>
    <n v="19"/>
    <n v="79"/>
    <n v="200"/>
    <n v="7.7"/>
    <n v="69"/>
    <n v="200"/>
    <s v="Green"/>
    <x v="0"/>
    <s v="Data deficient"/>
    <m/>
    <m/>
  </r>
  <r>
    <x v="47"/>
    <m/>
    <s v="CK-32"/>
    <n v="25"/>
    <s v="49.9602988063172 , -126.909789834042"/>
    <s v="Non-indicator"/>
    <m/>
    <x v="3"/>
    <m/>
    <m/>
    <m/>
    <m/>
    <m/>
    <m/>
    <m/>
    <m/>
    <m/>
    <s v="No data"/>
    <x v="0"/>
    <s v="Data deficient"/>
    <m/>
    <m/>
  </r>
  <r>
    <x v="48"/>
    <m/>
    <s v="CK-32"/>
    <n v="25"/>
    <s v="49.6559277589634 , -126.627263153428"/>
    <s v="Non-indicator"/>
    <m/>
    <x v="3"/>
    <m/>
    <m/>
    <m/>
    <m/>
    <m/>
    <m/>
    <m/>
    <m/>
    <m/>
    <s v="No data"/>
    <x v="0"/>
    <s v="Data deficient"/>
    <m/>
    <m/>
  </r>
  <r>
    <x v="49"/>
    <m/>
    <s v="CK-32"/>
    <n v="25"/>
    <s v="49.9557470393951 , -126.817034833893"/>
    <s v="Extensive"/>
    <n v="43"/>
    <x v="29"/>
    <n v="120"/>
    <n v="280"/>
    <n v="650"/>
    <n v="61"/>
    <n v="250"/>
    <n v="650"/>
    <n v="25"/>
    <n v="220"/>
    <n v="650"/>
    <s v="Red"/>
    <x v="0"/>
    <s v="Data deficient"/>
    <m/>
    <m/>
  </r>
  <r>
    <x v="50"/>
    <m/>
    <s v="CK-32"/>
    <n v="25"/>
    <s v="49.6296556946763 , -126.447071612797"/>
    <s v="Non-indicator"/>
    <n v="7.7"/>
    <x v="30"/>
    <n v="21"/>
    <n v="47"/>
    <n v="110"/>
    <n v="10"/>
    <n v="42"/>
    <n v="110"/>
    <n v="4.0999999999999996"/>
    <n v="37"/>
    <n v="110"/>
    <s v="Green"/>
    <x v="0"/>
    <s v="Data deficient"/>
    <m/>
    <m/>
  </r>
  <r>
    <x v="51"/>
    <m/>
    <s v="CK-32"/>
    <n v="25"/>
    <s v="49.8863339035697 , -126.98877888248"/>
    <s v="Non-indicator"/>
    <n v="10"/>
    <x v="3"/>
    <n v="27"/>
    <n v="61"/>
    <n v="140"/>
    <n v="13"/>
    <n v="55"/>
    <n v="140"/>
    <n v="5.4"/>
    <n v="49"/>
    <n v="140"/>
    <s v="Red"/>
    <x v="0"/>
    <s v="Data deficient"/>
    <m/>
    <m/>
  </r>
  <r>
    <x v="52"/>
    <m/>
    <s v="CK-32"/>
    <n v="25"/>
    <s v="49.7782521114883 , -126.638281306858"/>
    <s v="Extensive"/>
    <n v="26"/>
    <x v="31"/>
    <n v="73"/>
    <n v="170"/>
    <n v="390"/>
    <n v="36"/>
    <n v="150"/>
    <n v="390"/>
    <n v="15"/>
    <n v="130"/>
    <n v="390"/>
    <s v="Red"/>
    <x v="0"/>
    <s v="Data deficient"/>
    <m/>
    <m/>
  </r>
  <r>
    <x v="53"/>
    <s v="Perry River"/>
    <s v="CK-32"/>
    <n v="25"/>
    <s v="49.9118856810226 , -126.643389044036"/>
    <s v="Intensive"/>
    <n v="109"/>
    <x v="32"/>
    <n v="330"/>
    <n v="730"/>
    <n v="1700"/>
    <n v="160"/>
    <n v="660"/>
    <n v="1700"/>
    <n v="64"/>
    <n v="580"/>
    <n v="1700"/>
    <s v="Green"/>
    <x v="17"/>
    <s v="Integrated-hatchery"/>
    <n v="119732.15384615384"/>
    <s v="Tahsis River Hatchery"/>
  </r>
  <r>
    <x v="54"/>
    <m/>
    <s v="CK-32"/>
    <n v="25"/>
    <s v="49.9237003955568 , -126.658556369571"/>
    <s v="Intensive"/>
    <n v="77"/>
    <x v="33"/>
    <n v="230"/>
    <n v="510"/>
    <n v="1200"/>
    <n v="110"/>
    <n v="460"/>
    <n v="1200"/>
    <n v="45"/>
    <n v="400"/>
    <n v="1200"/>
    <s v="Green"/>
    <x v="18"/>
    <s v="Integrated-hatchery"/>
    <n v="97745.181818181823"/>
    <s v="Tahsis River Hatchery"/>
  </r>
  <r>
    <x v="55"/>
    <m/>
    <s v="CK-32"/>
    <n v="25"/>
    <s v="49.9818534068736 , -126.852641891412"/>
    <s v="Intensive"/>
    <n v="194"/>
    <x v="34"/>
    <n v="590"/>
    <n v="1300"/>
    <n v="3100"/>
    <n v="290"/>
    <n v="1200"/>
    <n v="3100"/>
    <n v="120"/>
    <n v="1000"/>
    <n v="3100"/>
    <s v="Red"/>
    <x v="0"/>
    <s v="Wild-stray influenced"/>
    <n v="90"/>
    <s v="Zeballos River Hatchery"/>
  </r>
  <r>
    <x v="56"/>
    <m/>
    <s v="CK-32"/>
    <n v="26"/>
    <s v="50.0234809798922 , -127.077284763498"/>
    <s v="Extensive"/>
    <m/>
    <x v="3"/>
    <m/>
    <m/>
    <m/>
    <m/>
    <m/>
    <m/>
    <m/>
    <m/>
    <m/>
    <s v="No data"/>
    <x v="0"/>
    <s v="Data deficient"/>
    <m/>
    <m/>
  </r>
  <r>
    <x v="57"/>
    <m/>
    <s v="CK-32"/>
    <n v="26"/>
    <s v="50.0791703907892 , -127.288900630707"/>
    <s v="Non-indicator"/>
    <m/>
    <x v="3"/>
    <m/>
    <m/>
    <m/>
    <m/>
    <m/>
    <m/>
    <m/>
    <m/>
    <m/>
    <s v="No data"/>
    <x v="0"/>
    <s v="Data deficient"/>
    <m/>
    <m/>
  </r>
  <r>
    <x v="58"/>
    <m/>
    <s v="CK-32"/>
    <n v="26"/>
    <s v="50.0414174358389 , -127.411401267241"/>
    <s v="Non-indicator"/>
    <m/>
    <x v="3"/>
    <m/>
    <m/>
    <m/>
    <m/>
    <m/>
    <m/>
    <m/>
    <m/>
    <m/>
    <s v="No data"/>
    <x v="0"/>
    <s v="Data deficient"/>
    <m/>
    <m/>
  </r>
  <r>
    <x v="59"/>
    <m/>
    <s v="CK-32"/>
    <n v="26"/>
    <s v="50.1445088498345 , -127.270754143465"/>
    <s v="Extensive"/>
    <n v="44"/>
    <x v="35"/>
    <n v="130"/>
    <n v="290"/>
    <n v="670"/>
    <n v="62"/>
    <n v="260"/>
    <n v="670"/>
    <n v="25"/>
    <n v="230"/>
    <n v="670"/>
    <s v="Red"/>
    <x v="0"/>
    <s v="Wild-stray influenced"/>
    <m/>
    <m/>
  </r>
  <r>
    <x v="60"/>
    <m/>
    <s v="CK-32"/>
    <n v="26"/>
    <s v="50.1949586204776 , -127.309843829694"/>
    <s v="Extensive"/>
    <m/>
    <x v="3"/>
    <m/>
    <m/>
    <m/>
    <m/>
    <m/>
    <m/>
    <m/>
    <m/>
    <m/>
    <s v="No data"/>
    <x v="0"/>
    <s v="Data deficient"/>
    <m/>
    <m/>
  </r>
  <r>
    <x v="61"/>
    <s v="Kwois Creek"/>
    <s v="CK-32"/>
    <n v="26"/>
    <s v="50.1397989218646 , -127.105129278442"/>
    <s v="Intensive"/>
    <n v="172"/>
    <x v="36"/>
    <n v="520"/>
    <n v="1200"/>
    <n v="2700"/>
    <n v="250"/>
    <n v="1100"/>
    <n v="2700"/>
    <n v="100"/>
    <n v="930"/>
    <n v="2700"/>
    <s v="Amber"/>
    <x v="19"/>
    <s v="Integrated-transition"/>
    <m/>
    <m/>
  </r>
  <r>
    <x v="62"/>
    <m/>
    <s v="CK-32"/>
    <n v="26"/>
    <s v="50.1150961042968 , -127.087527684755"/>
    <s v="Intensive"/>
    <n v="63.55"/>
    <x v="37"/>
    <n v="190"/>
    <n v="420"/>
    <n v="970"/>
    <n v="91"/>
    <n v="380"/>
    <n v="970"/>
    <n v="37"/>
    <n v="330"/>
    <n v="970"/>
    <s v="Amber"/>
    <x v="20"/>
    <s v="Integrated-transition"/>
    <m/>
    <m/>
  </r>
  <r>
    <x v="63"/>
    <m/>
    <s v="CK-32"/>
    <n v="26"/>
    <s v="50.1282116194552 , -127.311175512161"/>
    <s v="Extensive"/>
    <n v="12"/>
    <x v="38"/>
    <n v="33"/>
    <n v="74"/>
    <n v="170"/>
    <n v="16"/>
    <n v="67"/>
    <n v="170"/>
    <n v="6.5"/>
    <n v="59"/>
    <n v="170"/>
    <s v="Red"/>
    <x v="0"/>
    <s v="Data deficient"/>
    <m/>
    <m/>
  </r>
  <r>
    <x v="64"/>
    <m/>
    <s v="CK-32"/>
    <n v="26"/>
    <s v="50.1920473249629 , -127.60826633316"/>
    <s v="Non-indicator"/>
    <m/>
    <x v="3"/>
    <m/>
    <m/>
    <m/>
    <m/>
    <m/>
    <m/>
    <m/>
    <m/>
    <m/>
    <s v="No data"/>
    <x v="0"/>
    <s v="Data deficient"/>
    <m/>
    <m/>
  </r>
  <r>
    <x v="65"/>
    <m/>
    <s v="CK-32"/>
    <n v="26"/>
    <s v="50.1385157561388 , -127.422826560337"/>
    <s v="Extensive"/>
    <n v="20"/>
    <x v="39"/>
    <n v="56"/>
    <n v="130"/>
    <n v="290"/>
    <n v="27"/>
    <n v="110"/>
    <n v="290"/>
    <n v="11"/>
    <n v="100"/>
    <n v="290"/>
    <s v="Red"/>
    <x v="0"/>
    <s v="Data deficient"/>
    <m/>
    <m/>
  </r>
  <r>
    <x v="66"/>
    <m/>
    <s v="CK-32"/>
    <n v="26"/>
    <s v="50.1799773623326 , -127.479742586282"/>
    <s v="Non-indicator"/>
    <m/>
    <x v="3"/>
    <m/>
    <m/>
    <m/>
    <m/>
    <m/>
    <m/>
    <m/>
    <m/>
    <m/>
    <s v="No data"/>
    <x v="0"/>
    <s v="Data deficient"/>
    <m/>
    <m/>
  </r>
  <r>
    <x v="67"/>
    <m/>
    <s v="CK-32"/>
    <n v="26"/>
    <s v="50.0458666745062 , -127.349336550142"/>
    <s v="Non-indicator"/>
    <n v="1.4"/>
    <x v="40"/>
    <n v="3.5"/>
    <n v="8"/>
    <n v="19"/>
    <n v="1.7"/>
    <n v="7.2"/>
    <n v="19"/>
    <n v="0.7"/>
    <n v="6.3"/>
    <n v="19"/>
    <s v="Red"/>
    <x v="0"/>
    <s v="Data deficient"/>
    <m/>
    <m/>
  </r>
  <r>
    <x v="68"/>
    <m/>
    <s v="CK-32"/>
    <n v="26"/>
    <s v="49.996544907557 , -127.12309428591"/>
    <s v="Extensive"/>
    <n v="16.5"/>
    <x v="41"/>
    <n v="46"/>
    <n v="100"/>
    <n v="240"/>
    <n v="22"/>
    <n v="94"/>
    <n v="240"/>
    <n v="9.1"/>
    <n v="82"/>
    <n v="240"/>
    <s v="Red"/>
    <x v="0"/>
    <s v="Data deficient"/>
    <m/>
    <m/>
  </r>
  <r>
    <x v="69"/>
    <m/>
    <s v="CK-32"/>
    <n v="26"/>
    <s v="50.1871282961109 , -127.434001320218"/>
    <s v="Non-indicator"/>
    <n v="16.7"/>
    <x v="42"/>
    <n v="46"/>
    <n v="110"/>
    <n v="240"/>
    <n v="23"/>
    <n v="95"/>
    <n v="240"/>
    <n v="9.1999999999999993"/>
    <n v="83"/>
    <n v="240"/>
    <s v="Red"/>
    <x v="0"/>
    <s v="Data deficient"/>
    <m/>
    <m/>
  </r>
  <r>
    <x v="70"/>
    <s v="Rowland Creek"/>
    <s v="CK-32"/>
    <n v="26"/>
    <s v="50.0635084004753 , -127.09851485512"/>
    <s v="Intensive"/>
    <n v="101"/>
    <x v="43"/>
    <n v="300"/>
    <n v="680"/>
    <n v="1600"/>
    <n v="150"/>
    <n v="610"/>
    <n v="1600"/>
    <n v="59"/>
    <n v="540"/>
    <n v="1600"/>
    <s v="Amber"/>
    <x v="21"/>
    <s v="Wild-stray influenced"/>
    <m/>
    <m/>
  </r>
  <r>
    <x v="71"/>
    <s v="Colonial Creek"/>
    <s v="CK-33"/>
    <n v="27"/>
    <s v="50.3424701456069 , -127.439898402262"/>
    <s v="Intensive"/>
    <n v="49"/>
    <x v="44"/>
    <n v="140"/>
    <n v="320"/>
    <n v="740"/>
    <n v="74"/>
    <n v="290"/>
    <n v="740"/>
    <n v="28"/>
    <n v="250"/>
    <n v="740"/>
    <s v="Green"/>
    <x v="0"/>
    <s v="Data deficient"/>
    <m/>
    <m/>
  </r>
  <r>
    <x v="72"/>
    <m/>
    <s v="CK-33"/>
    <n v="27"/>
    <s v="50.2421908381535 , -127.723862939539"/>
    <s v="Non-indicator"/>
    <m/>
    <x v="3"/>
    <m/>
    <m/>
    <m/>
    <m/>
    <m/>
    <m/>
    <m/>
    <m/>
    <m/>
    <s v="No data"/>
    <x v="0"/>
    <s v="Data deficient"/>
    <m/>
    <m/>
  </r>
  <r>
    <x v="73"/>
    <m/>
    <s v="CK-33"/>
    <n v="27"/>
    <s v="50.6483655659958 , -128.011063561501"/>
    <s v="Non-indicator"/>
    <m/>
    <x v="3"/>
    <m/>
    <m/>
    <m/>
    <m/>
    <m/>
    <m/>
    <m/>
    <m/>
    <m/>
    <s v="No data"/>
    <x v="0"/>
    <s v="Data deficient"/>
    <m/>
    <m/>
  </r>
  <r>
    <x v="74"/>
    <m/>
    <s v="CK-33"/>
    <n v="27"/>
    <s v="50.3374294055633 , -127.871064386613"/>
    <s v="Non-indicator"/>
    <m/>
    <x v="3"/>
    <m/>
    <m/>
    <m/>
    <m/>
    <m/>
    <m/>
    <m/>
    <m/>
    <m/>
    <s v="No data"/>
    <x v="0"/>
    <s v="Data deficient"/>
    <m/>
    <m/>
  </r>
  <r>
    <x v="75"/>
    <m/>
    <s v="CK-33"/>
    <n v="27"/>
    <s v="50.2640113612394 , -127.719667008478"/>
    <s v="Non-indicator"/>
    <m/>
    <x v="3"/>
    <m/>
    <m/>
    <m/>
    <m/>
    <m/>
    <m/>
    <m/>
    <m/>
    <m/>
    <s v="No data"/>
    <x v="0"/>
    <s v="Data deficient"/>
    <m/>
    <m/>
  </r>
  <r>
    <x v="76"/>
    <m/>
    <s v="CK-33"/>
    <n v="27"/>
    <s v="50.4579281793277 , -127.865259331131"/>
    <s v="Non-indicator"/>
    <m/>
    <x v="3"/>
    <m/>
    <m/>
    <m/>
    <m/>
    <m/>
    <m/>
    <m/>
    <m/>
    <m/>
    <s v="No data"/>
    <x v="0"/>
    <s v="Data deficient"/>
    <m/>
    <m/>
  </r>
  <r>
    <x v="77"/>
    <s v="Lippy Creek, Benson River, Malook Creek"/>
    <s v="CK-33"/>
    <n v="27"/>
    <s v="50.5337451681191 , -127.509550516345"/>
    <s v="Intensive"/>
    <n v="167"/>
    <x v="45"/>
    <n v="500"/>
    <n v="1100"/>
    <n v="2600"/>
    <n v="260"/>
    <n v="1000"/>
    <n v="2600"/>
    <n v="100"/>
    <n v="900"/>
    <n v="2600"/>
    <s v="Green"/>
    <x v="22"/>
    <s v="Integrated-wild"/>
    <n v="642964.75"/>
    <s v="Marble River Hatcher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x v="0"/>
    <n v="305.30769230769232"/>
    <n v="63.55"/>
    <n v="190"/>
    <n v="420"/>
    <x v="0"/>
    <n v="0.61111099999999996"/>
    <n v="186.57688915384614"/>
    <x v="0"/>
    <x v="0"/>
  </r>
  <r>
    <x v="1"/>
    <x v="0"/>
    <n v="410.92307692307691"/>
    <n v="99.36"/>
    <n v="290"/>
    <n v="660"/>
    <x v="0"/>
    <n v="0.84678037500000003"/>
    <n v="347.96159717307694"/>
    <x v="1"/>
    <x v="1"/>
  </r>
  <r>
    <x v="2"/>
    <x v="0"/>
    <n v="3659.6923076923076"/>
    <n v="69.89"/>
    <n v="200"/>
    <n v="460"/>
    <x v="1"/>
    <n v="9.3825166666666668E-2"/>
    <n v="343.37124071794869"/>
    <x v="1"/>
    <x v="0"/>
  </r>
  <r>
    <x v="3"/>
    <x v="0"/>
    <n v="2138"/>
    <n v="10"/>
    <n v="27"/>
    <n v="61"/>
    <x v="1"/>
    <n v="0"/>
    <n v="0"/>
    <x v="2"/>
    <x v="0"/>
  </r>
  <r>
    <x v="4"/>
    <x v="0"/>
    <n v="373.15384615384613"/>
    <n v="49"/>
    <n v="140"/>
    <n v="320"/>
    <x v="1"/>
    <n v="0"/>
    <n v="0"/>
    <x v="2"/>
    <x v="2"/>
  </r>
  <r>
    <x v="5"/>
    <x v="0"/>
    <n v="18259.23076923077"/>
    <n v="19.71"/>
    <n v="55"/>
    <n v="120"/>
    <x v="1"/>
    <n v="1.9189000000000001E-2"/>
    <n v="350.37637923076926"/>
    <x v="3"/>
    <x v="0"/>
  </r>
  <r>
    <x v="6"/>
    <x v="0"/>
    <n v="931.07692307692309"/>
    <n v="39"/>
    <n v="110"/>
    <n v="250"/>
    <x v="1"/>
    <n v="0.97114"/>
    <n v="904.20604307692315"/>
    <x v="3"/>
    <x v="1"/>
  </r>
  <r>
    <x v="7"/>
    <x v="0"/>
    <n v="14"/>
    <n v="12"/>
    <n v="33"/>
    <n v="74"/>
    <x v="2"/>
    <n v="0"/>
    <n v="0"/>
    <x v="2"/>
    <x v="0"/>
  </r>
  <r>
    <x v="8"/>
    <x v="0"/>
    <n v="21.5"/>
    <n v="18.399999999999999"/>
    <n v="51"/>
    <n v="120"/>
    <x v="2"/>
    <n v="0"/>
    <n v="0"/>
    <x v="2"/>
    <x v="1"/>
  </r>
  <r>
    <x v="9"/>
    <x v="0"/>
    <n v="38.444444444444443"/>
    <n v="4.7"/>
    <n v="12"/>
    <n v="28"/>
    <x v="1"/>
    <n v="0"/>
    <n v="0"/>
    <x v="2"/>
    <x v="0"/>
  </r>
  <r>
    <x v="10"/>
    <x v="0"/>
    <n v="2704.6923076923076"/>
    <n v="856.34"/>
    <n v="2700"/>
    <n v="6000"/>
    <x v="0"/>
    <n v="0.23036571875"/>
    <n v="623.06838745913456"/>
    <x v="0"/>
    <x v="0"/>
  </r>
  <r>
    <x v="11"/>
    <x v="0"/>
    <n v="64.333333333333329"/>
    <n v="46.7"/>
    <n v="140"/>
    <n v="310"/>
    <x v="2"/>
    <n v="0"/>
    <n v="0"/>
    <x v="2"/>
    <x v="1"/>
  </r>
  <r>
    <x v="12"/>
    <x v="0"/>
    <n v="81.769230769230774"/>
    <n v="17"/>
    <n v="47"/>
    <n v="110"/>
    <x v="0"/>
    <n v="0"/>
    <n v="0"/>
    <x v="2"/>
    <x v="1"/>
  </r>
  <r>
    <x v="13"/>
    <x v="0"/>
    <n v="3"/>
    <n v="13"/>
    <n v="36"/>
    <n v="81"/>
    <x v="2"/>
    <n v="0"/>
    <n v="0"/>
    <x v="2"/>
    <x v="1"/>
  </r>
  <r>
    <x v="14"/>
    <x v="0"/>
    <n v="349.84615384615387"/>
    <n v="101"/>
    <n v="300"/>
    <n v="680"/>
    <x v="0"/>
    <n v="0.91071433333333329"/>
    <n v="318.60990676923075"/>
    <x v="1"/>
    <x v="0"/>
  </r>
  <r>
    <x v="15"/>
    <x v="0"/>
    <n v="109.66666666666667"/>
    <n v="44"/>
    <n v="130"/>
    <n v="290"/>
    <x v="2"/>
    <n v="0"/>
    <n v="0"/>
    <x v="2"/>
    <x v="0"/>
  </r>
  <r>
    <x v="16"/>
    <x v="0"/>
    <n v="91.25"/>
    <n v="14"/>
    <n v="39"/>
    <n v="87"/>
    <x v="1"/>
    <n v="0"/>
    <n v="0"/>
    <x v="2"/>
    <x v="0"/>
  </r>
  <r>
    <x v="17"/>
    <x v="0"/>
    <n v="737.23076923076928"/>
    <n v="109"/>
    <n v="330"/>
    <n v="730"/>
    <x v="1"/>
    <n v="0.31911450000000002"/>
    <n v="235.26102830769233"/>
    <x v="0"/>
    <x v="0"/>
  </r>
  <r>
    <x v="18"/>
    <x v="0"/>
    <n v="31.444444444444443"/>
    <n v="43"/>
    <n v="120"/>
    <n v="280"/>
    <x v="2"/>
    <n v="0"/>
    <n v="0"/>
    <x v="2"/>
    <x v="0"/>
  </r>
  <r>
    <x v="19"/>
    <x v="0"/>
    <n v="21.833333333333332"/>
    <n v="20"/>
    <n v="56"/>
    <n v="130"/>
    <x v="2"/>
    <n v="0"/>
    <n v="0"/>
    <x v="2"/>
    <x v="0"/>
  </r>
  <r>
    <x v="20"/>
    <x v="0"/>
    <n v="2899.6153846153848"/>
    <n v="167"/>
    <n v="500"/>
    <n v="1100"/>
    <x v="1"/>
    <n v="0.92977299999999996"/>
    <n v="2695.9840949999998"/>
    <x v="3"/>
    <x v="2"/>
  </r>
  <r>
    <x v="21"/>
    <x v="0"/>
    <n v="0"/>
    <n v="1.4"/>
    <n v="3.5"/>
    <n v="8"/>
    <x v="2"/>
    <n v="0"/>
    <n v="0"/>
    <x v="2"/>
    <x v="0"/>
  </r>
  <r>
    <x v="22"/>
    <x v="0"/>
    <n v="39.92307692307692"/>
    <n v="245"/>
    <n v="750"/>
    <n v="1700"/>
    <x v="2"/>
    <n v="0.4166665"/>
    <n v="16.63460873076923"/>
    <x v="0"/>
    <x v="1"/>
  </r>
  <r>
    <x v="23"/>
    <x v="0"/>
    <n v="25"/>
    <n v="13"/>
    <n v="36"/>
    <n v="81"/>
    <x v="2"/>
    <n v="0"/>
    <n v="0"/>
    <x v="2"/>
    <x v="1"/>
  </r>
  <r>
    <x v="24"/>
    <x v="0"/>
    <n v="47.5"/>
    <n v="7.7"/>
    <n v="21"/>
    <n v="47"/>
    <x v="1"/>
    <n v="0"/>
    <n v="0"/>
    <x v="2"/>
    <x v="0"/>
  </r>
  <r>
    <x v="25"/>
    <x v="0"/>
    <n v="81"/>
    <n v="116"/>
    <n v="350"/>
    <n v="780"/>
    <x v="2"/>
    <n v="0.8181816666666667"/>
    <n v="66.272715000000005"/>
    <x v="0"/>
    <x v="1"/>
  </r>
  <r>
    <x v="26"/>
    <x v="0"/>
    <n v="427.69230769230768"/>
    <n v="42"/>
    <n v="120"/>
    <n v="270"/>
    <x v="1"/>
    <n v="0.69050336363636378"/>
    <n v="295.32297706293713"/>
    <x v="3"/>
    <x v="1"/>
  </r>
  <r>
    <x v="27"/>
    <x v="0"/>
    <n v="2"/>
    <n v="16.5"/>
    <n v="46"/>
    <n v="100"/>
    <x v="2"/>
    <n v="0"/>
    <n v="0"/>
    <x v="2"/>
    <x v="0"/>
  </r>
  <r>
    <x v="28"/>
    <x v="0"/>
    <n v="12533.307692307691"/>
    <n v="111.51"/>
    <n v="330"/>
    <n v="750"/>
    <x v="1"/>
    <n v="8.435036363636364E-2"/>
    <n v="1057.1890614125873"/>
    <x v="3"/>
    <x v="1"/>
  </r>
  <r>
    <x v="29"/>
    <x v="0"/>
    <n v="18.5"/>
    <n v="16.7"/>
    <n v="46"/>
    <n v="110"/>
    <x v="2"/>
    <n v="0"/>
    <n v="0"/>
    <x v="2"/>
    <x v="0"/>
  </r>
  <r>
    <x v="30"/>
    <x v="0"/>
    <n v="1146.0769230769231"/>
    <n v="330"/>
    <n v="1000"/>
    <n v="2300"/>
    <x v="0"/>
    <n v="0.41"/>
    <n v="469.89153846153846"/>
    <x v="0"/>
    <x v="1"/>
  </r>
  <r>
    <x v="31"/>
    <x v="0"/>
    <n v="1762.3846153846155"/>
    <n v="84"/>
    <n v="250"/>
    <n v="560"/>
    <x v="1"/>
    <n v="0.131164"/>
    <n v="231.16141569230771"/>
    <x v="0"/>
    <x v="1"/>
  </r>
  <r>
    <x v="32"/>
    <x v="0"/>
    <n v="15296.692307692309"/>
    <n v="1057"/>
    <n v="3300"/>
    <n v="7500"/>
    <x v="1"/>
    <n v="0.12654158333333335"/>
    <n v="1935.6676643782055"/>
    <x v="0"/>
    <x v="1"/>
  </r>
  <r>
    <x v="33"/>
    <x v="0"/>
    <n v="565.79999999999995"/>
    <n v="57.55"/>
    <n v="170"/>
    <n v="380"/>
    <x v="1"/>
    <n v="0"/>
    <n v="0"/>
    <x v="2"/>
    <x v="1"/>
  </r>
  <r>
    <x v="34"/>
    <x v="0"/>
    <n v="64.599999999999994"/>
    <n v="25"/>
    <n v="71"/>
    <n v="160"/>
    <x v="2"/>
    <n v="0.1111115"/>
    <n v="7.1778028999999997"/>
    <x v="0"/>
    <x v="0"/>
  </r>
  <r>
    <x v="35"/>
    <x v="0"/>
    <n v="6"/>
    <n v="14"/>
    <n v="39"/>
    <n v="87"/>
    <x v="2"/>
    <n v="0"/>
    <n v="0"/>
    <x v="2"/>
    <x v="1"/>
  </r>
  <r>
    <x v="36"/>
    <x v="0"/>
    <n v="602.61538461538464"/>
    <n v="77"/>
    <n v="230"/>
    <n v="510"/>
    <x v="1"/>
    <n v="0.35971340000000002"/>
    <n v="216.76882889230771"/>
    <x v="0"/>
    <x v="0"/>
  </r>
  <r>
    <x v="37"/>
    <x v="0"/>
    <n v="777.92307692307691"/>
    <n v="172"/>
    <n v="520"/>
    <n v="1200"/>
    <x v="0"/>
    <n v="0.59850800000000004"/>
    <n v="465.59318492307693"/>
    <x v="0"/>
    <x v="0"/>
  </r>
  <r>
    <x v="38"/>
    <x v="0"/>
    <n v="910"/>
    <n v="2"/>
    <n v="5"/>
    <n v="11"/>
    <x v="1"/>
    <n v="0"/>
    <n v="0"/>
    <x v="2"/>
    <x v="1"/>
  </r>
  <r>
    <x v="39"/>
    <x v="0"/>
    <n v="510.625"/>
    <n v="20"/>
    <n v="56"/>
    <n v="130"/>
    <x v="1"/>
    <n v="8.5606000000000002E-2"/>
    <n v="43.712563750000001"/>
    <x v="0"/>
    <x v="0"/>
  </r>
  <r>
    <x v="40"/>
    <x v="0"/>
    <n v="1.6666666666666667"/>
    <n v="10"/>
    <n v="27"/>
    <n v="61"/>
    <x v="2"/>
    <n v="0"/>
    <n v="0"/>
    <x v="2"/>
    <x v="1"/>
  </r>
  <r>
    <x v="41"/>
    <x v="0"/>
    <n v="166.3846154"/>
    <n v="56"/>
    <n v="0"/>
    <n v="0"/>
    <x v="1"/>
    <n v="0.94"/>
    <n v="156.40153847599998"/>
    <x v="3"/>
    <x v="1"/>
  </r>
  <r>
    <x v="42"/>
    <x v="0"/>
    <n v="232.46153846153845"/>
    <n v="12"/>
    <n v="33"/>
    <n v="74"/>
    <x v="1"/>
    <n v="0.96296300000000001"/>
    <n v="223.85186046153845"/>
    <x v="3"/>
    <x v="1"/>
  </r>
  <r>
    <x v="43"/>
    <x v="0"/>
    <n v="22.5"/>
    <n v="26"/>
    <n v="73"/>
    <n v="170"/>
    <x v="2"/>
    <n v="0"/>
    <n v="0"/>
    <x v="2"/>
    <x v="0"/>
  </r>
  <r>
    <x v="44"/>
    <x v="0"/>
    <n v="6"/>
    <n v="22"/>
    <n v="62"/>
    <n v="140"/>
    <x v="2"/>
    <n v="0"/>
    <n v="0"/>
    <x v="2"/>
    <x v="1"/>
  </r>
  <r>
    <x v="45"/>
    <x v="0"/>
    <n v="231"/>
    <n v="194"/>
    <n v="590"/>
    <n v="1300"/>
    <x v="2"/>
    <n v="0"/>
    <n v="0"/>
    <x v="2"/>
    <x v="0"/>
  </r>
  <r>
    <x v="0"/>
    <x v="1"/>
    <n v="305.30769230769232"/>
    <n v="63.55"/>
    <n v="190"/>
    <n v="420"/>
    <x v="0"/>
    <n v="0.61111099999999996"/>
    <n v="186.57688915384614"/>
    <x v="0"/>
    <x v="0"/>
  </r>
  <r>
    <x v="1"/>
    <x v="1"/>
    <n v="410.92307692307691"/>
    <n v="99.36"/>
    <n v="290"/>
    <n v="660"/>
    <x v="0"/>
    <n v="0.84678037500000003"/>
    <n v="347.96159717307694"/>
    <x v="1"/>
    <x v="1"/>
  </r>
  <r>
    <x v="2"/>
    <x v="1"/>
    <n v="3659.6923076923076"/>
    <n v="69.89"/>
    <n v="200"/>
    <n v="460"/>
    <x v="1"/>
    <n v="9.3825166666666668E-2"/>
    <n v="343.37124071794869"/>
    <x v="1"/>
    <x v="0"/>
  </r>
  <r>
    <x v="3"/>
    <x v="1"/>
    <n v="2138"/>
    <n v="10"/>
    <n v="27"/>
    <n v="61"/>
    <x v="1"/>
    <n v="0"/>
    <n v="0"/>
    <x v="2"/>
    <x v="0"/>
  </r>
  <r>
    <x v="4"/>
    <x v="1"/>
    <n v="373.15384615384613"/>
    <n v="49"/>
    <n v="140"/>
    <n v="320"/>
    <x v="1"/>
    <n v="0"/>
    <n v="0"/>
    <x v="2"/>
    <x v="2"/>
  </r>
  <r>
    <x v="6"/>
    <x v="1"/>
    <n v="931.07692307692309"/>
    <n v="39"/>
    <n v="110"/>
    <n v="250"/>
    <x v="1"/>
    <n v="0.97114"/>
    <n v="904.20604307692315"/>
    <x v="3"/>
    <x v="1"/>
  </r>
  <r>
    <x v="7"/>
    <x v="1"/>
    <n v="14"/>
    <n v="12"/>
    <n v="33"/>
    <n v="74"/>
    <x v="2"/>
    <n v="0"/>
    <n v="0"/>
    <x v="2"/>
    <x v="0"/>
  </r>
  <r>
    <x v="8"/>
    <x v="1"/>
    <n v="21.5"/>
    <n v="18.399999999999999"/>
    <n v="51"/>
    <n v="120"/>
    <x v="2"/>
    <n v="0"/>
    <n v="0"/>
    <x v="2"/>
    <x v="1"/>
  </r>
  <r>
    <x v="9"/>
    <x v="1"/>
    <n v="38.444444444444443"/>
    <n v="4.7"/>
    <n v="12"/>
    <n v="28"/>
    <x v="1"/>
    <n v="0"/>
    <n v="0"/>
    <x v="2"/>
    <x v="0"/>
  </r>
  <r>
    <x v="10"/>
    <x v="1"/>
    <n v="2704.6923076923076"/>
    <n v="856.34"/>
    <n v="2700"/>
    <n v="6000"/>
    <x v="0"/>
    <n v="0.23036571875"/>
    <n v="623.06838745913456"/>
    <x v="0"/>
    <x v="0"/>
  </r>
  <r>
    <x v="11"/>
    <x v="1"/>
    <n v="64.333333333333329"/>
    <n v="46.7"/>
    <n v="140"/>
    <n v="310"/>
    <x v="2"/>
    <n v="0"/>
    <n v="0"/>
    <x v="2"/>
    <x v="1"/>
  </r>
  <r>
    <x v="12"/>
    <x v="1"/>
    <n v="81.769230769230774"/>
    <n v="17"/>
    <n v="47"/>
    <n v="110"/>
    <x v="0"/>
    <n v="0"/>
    <n v="0"/>
    <x v="2"/>
    <x v="1"/>
  </r>
  <r>
    <x v="13"/>
    <x v="1"/>
    <n v="3"/>
    <n v="13"/>
    <n v="36"/>
    <n v="81"/>
    <x v="2"/>
    <n v="0"/>
    <n v="0"/>
    <x v="2"/>
    <x v="1"/>
  </r>
  <r>
    <x v="14"/>
    <x v="1"/>
    <n v="349.84615384615387"/>
    <n v="101"/>
    <n v="300"/>
    <n v="680"/>
    <x v="0"/>
    <n v="0.91071433333333329"/>
    <n v="318.60990676923075"/>
    <x v="1"/>
    <x v="0"/>
  </r>
  <r>
    <x v="15"/>
    <x v="1"/>
    <n v="109.66666666666667"/>
    <n v="44"/>
    <n v="130"/>
    <n v="290"/>
    <x v="2"/>
    <n v="0"/>
    <n v="0"/>
    <x v="2"/>
    <x v="0"/>
  </r>
  <r>
    <x v="16"/>
    <x v="1"/>
    <n v="91.25"/>
    <n v="14"/>
    <n v="39"/>
    <n v="87"/>
    <x v="1"/>
    <n v="0"/>
    <n v="0"/>
    <x v="2"/>
    <x v="0"/>
  </r>
  <r>
    <x v="17"/>
    <x v="1"/>
    <n v="737.23076923076928"/>
    <n v="109"/>
    <n v="330"/>
    <n v="730"/>
    <x v="1"/>
    <n v="0.31911450000000002"/>
    <n v="235.26102830769233"/>
    <x v="0"/>
    <x v="0"/>
  </r>
  <r>
    <x v="18"/>
    <x v="1"/>
    <n v="31.444444444444443"/>
    <n v="43"/>
    <n v="120"/>
    <n v="280"/>
    <x v="2"/>
    <n v="0"/>
    <n v="0"/>
    <x v="2"/>
    <x v="0"/>
  </r>
  <r>
    <x v="19"/>
    <x v="1"/>
    <n v="21.833333333333332"/>
    <n v="20"/>
    <n v="56"/>
    <n v="130"/>
    <x v="2"/>
    <n v="0"/>
    <n v="0"/>
    <x v="2"/>
    <x v="0"/>
  </r>
  <r>
    <x v="20"/>
    <x v="1"/>
    <n v="2899.6153846153848"/>
    <n v="167"/>
    <n v="500"/>
    <n v="1100"/>
    <x v="1"/>
    <n v="0.92977299999999996"/>
    <n v="2695.9840949999998"/>
    <x v="3"/>
    <x v="2"/>
  </r>
  <r>
    <x v="21"/>
    <x v="1"/>
    <n v="0"/>
    <n v="1.4"/>
    <n v="3.5"/>
    <n v="8"/>
    <x v="2"/>
    <n v="0"/>
    <n v="0"/>
    <x v="2"/>
    <x v="0"/>
  </r>
  <r>
    <x v="22"/>
    <x v="1"/>
    <n v="39.92307692307692"/>
    <n v="245"/>
    <n v="750"/>
    <n v="1700"/>
    <x v="2"/>
    <n v="0.4166665"/>
    <n v="16.63460873076923"/>
    <x v="0"/>
    <x v="1"/>
  </r>
  <r>
    <x v="23"/>
    <x v="1"/>
    <n v="25"/>
    <n v="13"/>
    <n v="36"/>
    <n v="81"/>
    <x v="2"/>
    <n v="0"/>
    <n v="0"/>
    <x v="2"/>
    <x v="1"/>
  </r>
  <r>
    <x v="24"/>
    <x v="1"/>
    <n v="47.5"/>
    <n v="7.7"/>
    <n v="21"/>
    <n v="47"/>
    <x v="1"/>
    <n v="0"/>
    <n v="0"/>
    <x v="2"/>
    <x v="0"/>
  </r>
  <r>
    <x v="25"/>
    <x v="1"/>
    <n v="81"/>
    <n v="116"/>
    <n v="350"/>
    <n v="780"/>
    <x v="2"/>
    <n v="0.8181816666666667"/>
    <n v="66.272715000000005"/>
    <x v="0"/>
    <x v="1"/>
  </r>
  <r>
    <x v="26"/>
    <x v="1"/>
    <n v="427.69230769230768"/>
    <n v="42"/>
    <n v="120"/>
    <n v="270"/>
    <x v="1"/>
    <n v="0.69050336363636378"/>
    <n v="295.32297706293713"/>
    <x v="3"/>
    <x v="1"/>
  </r>
  <r>
    <x v="27"/>
    <x v="1"/>
    <n v="2"/>
    <n v="16.5"/>
    <n v="46"/>
    <n v="100"/>
    <x v="2"/>
    <n v="0"/>
    <n v="0"/>
    <x v="2"/>
    <x v="0"/>
  </r>
  <r>
    <x v="29"/>
    <x v="1"/>
    <n v="18.5"/>
    <n v="16.7"/>
    <n v="46"/>
    <n v="110"/>
    <x v="2"/>
    <n v="0"/>
    <n v="0"/>
    <x v="2"/>
    <x v="0"/>
  </r>
  <r>
    <x v="30"/>
    <x v="1"/>
    <n v="1146.0769230769231"/>
    <n v="330"/>
    <n v="1000"/>
    <n v="2300"/>
    <x v="0"/>
    <n v="0.41"/>
    <n v="469.89153846153846"/>
    <x v="0"/>
    <x v="1"/>
  </r>
  <r>
    <x v="31"/>
    <x v="1"/>
    <n v="1762.3846153846155"/>
    <n v="84"/>
    <n v="250"/>
    <n v="560"/>
    <x v="1"/>
    <n v="0.131164"/>
    <n v="231.16141569230771"/>
    <x v="0"/>
    <x v="1"/>
  </r>
  <r>
    <x v="33"/>
    <x v="1"/>
    <n v="565.79999999999995"/>
    <n v="57.55"/>
    <n v="170"/>
    <n v="380"/>
    <x v="1"/>
    <n v="0"/>
    <n v="0"/>
    <x v="2"/>
    <x v="1"/>
  </r>
  <r>
    <x v="34"/>
    <x v="1"/>
    <n v="64.599999999999994"/>
    <n v="25"/>
    <n v="71"/>
    <n v="160"/>
    <x v="2"/>
    <n v="0.1111115"/>
    <n v="7.1778028999999997"/>
    <x v="0"/>
    <x v="0"/>
  </r>
  <r>
    <x v="35"/>
    <x v="1"/>
    <n v="6"/>
    <n v="14"/>
    <n v="39"/>
    <n v="87"/>
    <x v="2"/>
    <n v="0"/>
    <n v="0"/>
    <x v="2"/>
    <x v="1"/>
  </r>
  <r>
    <x v="36"/>
    <x v="1"/>
    <n v="602.61538461538464"/>
    <n v="77"/>
    <n v="230"/>
    <n v="510"/>
    <x v="1"/>
    <n v="0.35971340000000002"/>
    <n v="216.76882889230771"/>
    <x v="0"/>
    <x v="0"/>
  </r>
  <r>
    <x v="37"/>
    <x v="1"/>
    <n v="777.92307692307691"/>
    <n v="172"/>
    <n v="520"/>
    <n v="1200"/>
    <x v="0"/>
    <n v="0.59850800000000004"/>
    <n v="465.59318492307693"/>
    <x v="0"/>
    <x v="0"/>
  </r>
  <r>
    <x v="38"/>
    <x v="1"/>
    <n v="910"/>
    <n v="2"/>
    <n v="5"/>
    <n v="11"/>
    <x v="1"/>
    <n v="0"/>
    <n v="0"/>
    <x v="2"/>
    <x v="1"/>
  </r>
  <r>
    <x v="39"/>
    <x v="1"/>
    <n v="510.625"/>
    <n v="20"/>
    <n v="56"/>
    <n v="130"/>
    <x v="1"/>
    <n v="8.5606000000000002E-2"/>
    <n v="43.712563750000001"/>
    <x v="0"/>
    <x v="0"/>
  </r>
  <r>
    <x v="40"/>
    <x v="1"/>
    <n v="1.6666666666666667"/>
    <n v="10"/>
    <n v="27"/>
    <n v="61"/>
    <x v="2"/>
    <n v="0"/>
    <n v="0"/>
    <x v="2"/>
    <x v="1"/>
  </r>
  <r>
    <x v="41"/>
    <x v="1"/>
    <n v="166.3846154"/>
    <n v="56"/>
    <n v="0"/>
    <n v="0"/>
    <x v="1"/>
    <n v="0.94"/>
    <n v="156.40153847599998"/>
    <x v="3"/>
    <x v="1"/>
  </r>
  <r>
    <x v="42"/>
    <x v="1"/>
    <n v="232.46153846153845"/>
    <n v="12"/>
    <n v="33"/>
    <n v="74"/>
    <x v="1"/>
    <n v="0.96296300000000001"/>
    <n v="223.85186046153845"/>
    <x v="3"/>
    <x v="1"/>
  </r>
  <r>
    <x v="43"/>
    <x v="1"/>
    <n v="22.5"/>
    <n v="26"/>
    <n v="73"/>
    <n v="170"/>
    <x v="2"/>
    <n v="0"/>
    <n v="0"/>
    <x v="2"/>
    <x v="0"/>
  </r>
  <r>
    <x v="44"/>
    <x v="1"/>
    <n v="6"/>
    <n v="22"/>
    <n v="62"/>
    <n v="140"/>
    <x v="2"/>
    <n v="0"/>
    <n v="0"/>
    <x v="2"/>
    <x v="1"/>
  </r>
  <r>
    <x v="45"/>
    <x v="1"/>
    <n v="231"/>
    <n v="194"/>
    <n v="590"/>
    <n v="1300"/>
    <x v="2"/>
    <n v="0"/>
    <n v="0"/>
    <x v="2"/>
    <x v="0"/>
  </r>
  <r>
    <x v="46"/>
    <x v="1"/>
    <e v="#N/A"/>
    <e v="#N/A"/>
    <e v="#N/A"/>
    <e v="#N/A"/>
    <x v="3"/>
    <e v="#N/A"/>
    <e v="#N/A"/>
    <x v="4"/>
    <x v="3"/>
  </r>
  <r>
    <x v="46"/>
    <x v="1"/>
    <e v="#N/A"/>
    <e v="#N/A"/>
    <e v="#N/A"/>
    <e v="#N/A"/>
    <x v="3"/>
    <e v="#N/A"/>
    <e v="#N/A"/>
    <x v="4"/>
    <x v="3"/>
  </r>
  <r>
    <x v="46"/>
    <x v="1"/>
    <e v="#N/A"/>
    <e v="#N/A"/>
    <e v="#N/A"/>
    <e v="#N/A"/>
    <x v="3"/>
    <e v="#N/A"/>
    <e v="#N/A"/>
    <x v="4"/>
    <x v="3"/>
  </r>
  <r>
    <x v="0"/>
    <x v="2"/>
    <n v="305.30769230769232"/>
    <n v="63.55"/>
    <n v="190"/>
    <n v="420"/>
    <x v="0"/>
    <n v="0.61111099999999996"/>
    <n v="186.57688915384614"/>
    <x v="0"/>
    <x v="0"/>
  </r>
  <r>
    <x v="1"/>
    <x v="2"/>
    <n v="410.92307692307691"/>
    <n v="99.36"/>
    <n v="290"/>
    <n v="660"/>
    <x v="0"/>
    <n v="0.84678037500000003"/>
    <n v="347.96159717307694"/>
    <x v="1"/>
    <x v="1"/>
  </r>
  <r>
    <x v="2"/>
    <x v="2"/>
    <n v="3659.6923076923076"/>
    <n v="69.89"/>
    <n v="200"/>
    <n v="460"/>
    <x v="1"/>
    <n v="9.3825166666666668E-2"/>
    <n v="343.37124071794869"/>
    <x v="1"/>
    <x v="0"/>
  </r>
  <r>
    <x v="6"/>
    <x v="2"/>
    <n v="931.07692307692309"/>
    <n v="39"/>
    <n v="110"/>
    <n v="250"/>
    <x v="1"/>
    <n v="0.97114"/>
    <n v="904.20604307692315"/>
    <x v="3"/>
    <x v="1"/>
  </r>
  <r>
    <x v="10"/>
    <x v="2"/>
    <n v="2704.6923076923076"/>
    <n v="856.34"/>
    <n v="2700"/>
    <n v="6000"/>
    <x v="0"/>
    <n v="0.23036571875"/>
    <n v="623.06838745913456"/>
    <x v="0"/>
    <x v="0"/>
  </r>
  <r>
    <x v="14"/>
    <x v="2"/>
    <n v="349.84615384615387"/>
    <n v="101"/>
    <n v="300"/>
    <n v="680"/>
    <x v="0"/>
    <n v="0.91071433333333329"/>
    <n v="318.60990676923075"/>
    <x v="1"/>
    <x v="0"/>
  </r>
  <r>
    <x v="17"/>
    <x v="2"/>
    <n v="737.23076923076928"/>
    <n v="109"/>
    <n v="330"/>
    <n v="730"/>
    <x v="1"/>
    <n v="0.31911450000000002"/>
    <n v="235.26102830769233"/>
    <x v="0"/>
    <x v="0"/>
  </r>
  <r>
    <x v="20"/>
    <x v="2"/>
    <n v="2899.6153846153848"/>
    <n v="167"/>
    <n v="500"/>
    <n v="1100"/>
    <x v="1"/>
    <n v="0.92977299999999996"/>
    <n v="2695.9840949999998"/>
    <x v="3"/>
    <x v="2"/>
  </r>
  <r>
    <x v="22"/>
    <x v="2"/>
    <n v="39.92307692307692"/>
    <n v="245"/>
    <n v="750"/>
    <n v="1700"/>
    <x v="2"/>
    <n v="0.4166665"/>
    <n v="16.63460873076923"/>
    <x v="0"/>
    <x v="1"/>
  </r>
  <r>
    <x v="25"/>
    <x v="2"/>
    <n v="81"/>
    <n v="116"/>
    <n v="350"/>
    <n v="780"/>
    <x v="2"/>
    <n v="0.8181816666666667"/>
    <n v="66.272715000000005"/>
    <x v="0"/>
    <x v="1"/>
  </r>
  <r>
    <x v="26"/>
    <x v="2"/>
    <n v="427.69230769230768"/>
    <n v="42"/>
    <n v="120"/>
    <n v="270"/>
    <x v="1"/>
    <n v="0.69050336363636378"/>
    <n v="295.32297706293713"/>
    <x v="3"/>
    <x v="1"/>
  </r>
  <r>
    <x v="30"/>
    <x v="2"/>
    <n v="1146.0769230769231"/>
    <n v="330"/>
    <n v="1000"/>
    <n v="2300"/>
    <x v="0"/>
    <n v="0.41"/>
    <n v="469.89153846153846"/>
    <x v="0"/>
    <x v="1"/>
  </r>
  <r>
    <x v="31"/>
    <x v="2"/>
    <n v="1762.3846153846155"/>
    <n v="84"/>
    <n v="250"/>
    <n v="560"/>
    <x v="1"/>
    <n v="0.131164"/>
    <n v="231.16141569230771"/>
    <x v="0"/>
    <x v="1"/>
  </r>
  <r>
    <x v="34"/>
    <x v="2"/>
    <n v="64.599999999999994"/>
    <n v="25"/>
    <n v="71"/>
    <n v="160"/>
    <x v="2"/>
    <n v="0.1111115"/>
    <n v="7.1778028999999997"/>
    <x v="0"/>
    <x v="0"/>
  </r>
  <r>
    <x v="36"/>
    <x v="2"/>
    <n v="602.61538461538464"/>
    <n v="77"/>
    <n v="230"/>
    <n v="510"/>
    <x v="1"/>
    <n v="0.35971340000000002"/>
    <n v="216.76882889230771"/>
    <x v="0"/>
    <x v="0"/>
  </r>
  <r>
    <x v="37"/>
    <x v="2"/>
    <n v="777.92307692307691"/>
    <n v="172"/>
    <n v="520"/>
    <n v="1200"/>
    <x v="0"/>
    <n v="0.59850800000000004"/>
    <n v="465.59318492307693"/>
    <x v="0"/>
    <x v="0"/>
  </r>
  <r>
    <x v="39"/>
    <x v="2"/>
    <n v="510.625"/>
    <n v="20"/>
    <n v="56"/>
    <n v="130"/>
    <x v="1"/>
    <n v="8.5606000000000002E-2"/>
    <n v="43.712563750000001"/>
    <x v="0"/>
    <x v="0"/>
  </r>
  <r>
    <x v="41"/>
    <x v="2"/>
    <n v="166.3846154"/>
    <n v="56"/>
    <n v="0"/>
    <n v="0"/>
    <x v="1"/>
    <n v="0.94"/>
    <n v="156.40153847599998"/>
    <x v="3"/>
    <x v="1"/>
  </r>
  <r>
    <x v="42"/>
    <x v="2"/>
    <n v="232.46153846153845"/>
    <n v="12"/>
    <n v="33"/>
    <n v="74"/>
    <x v="1"/>
    <n v="0.96296300000000001"/>
    <n v="223.85186046153845"/>
    <x v="3"/>
    <x v="1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46"/>
    <x v="2"/>
    <e v="#N/A"/>
    <e v="#N/A"/>
    <e v="#N/A"/>
    <e v="#N/A"/>
    <x v="3"/>
    <e v="#N/A"/>
    <e v="#N/A"/>
    <x v="4"/>
    <x v="3"/>
  </r>
  <r>
    <x v="0"/>
    <x v="3"/>
    <n v="305.30769230769232"/>
    <n v="63.55"/>
    <n v="190"/>
    <n v="420"/>
    <x v="0"/>
    <n v="0.61111099999999996"/>
    <n v="186.57688915384614"/>
    <x v="0"/>
    <x v="0"/>
  </r>
  <r>
    <x v="1"/>
    <x v="3"/>
    <n v="410.92307692307691"/>
    <n v="99.36"/>
    <n v="290"/>
    <n v="660"/>
    <x v="0"/>
    <n v="0.84678037500000003"/>
    <n v="347.96159717307694"/>
    <x v="1"/>
    <x v="1"/>
  </r>
  <r>
    <x v="14"/>
    <x v="3"/>
    <n v="349.84615384615387"/>
    <n v="101"/>
    <n v="300"/>
    <n v="680"/>
    <x v="0"/>
    <n v="0.91071433333333329"/>
    <n v="318.60990676923075"/>
    <x v="1"/>
    <x v="0"/>
  </r>
  <r>
    <x v="20"/>
    <x v="3"/>
    <n v="2899.6153846153848"/>
    <n v="167"/>
    <n v="500"/>
    <n v="1100"/>
    <x v="1"/>
    <n v="0.92977299999999996"/>
    <n v="2695.9840949999998"/>
    <x v="3"/>
    <x v="2"/>
  </r>
  <r>
    <x v="22"/>
    <x v="3"/>
    <n v="39.92307692307692"/>
    <n v="245"/>
    <n v="750"/>
    <n v="1700"/>
    <x v="2"/>
    <n v="0.4166665"/>
    <n v="16.63460873076923"/>
    <x v="0"/>
    <x v="1"/>
  </r>
  <r>
    <x v="25"/>
    <x v="3"/>
    <n v="81"/>
    <n v="116"/>
    <n v="350"/>
    <n v="780"/>
    <x v="2"/>
    <n v="0.8181816666666667"/>
    <n v="66.272715000000005"/>
    <x v="0"/>
    <x v="1"/>
  </r>
  <r>
    <x v="37"/>
    <x v="3"/>
    <n v="777.92307692307691"/>
    <n v="172"/>
    <n v="520"/>
    <n v="1200"/>
    <x v="0"/>
    <n v="0.59850800000000004"/>
    <n v="465.59318492307693"/>
    <x v="0"/>
    <x v="0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  <r>
    <x v="46"/>
    <x v="3"/>
    <e v="#N/A"/>
    <e v="#N/A"/>
    <e v="#N/A"/>
    <e v="#N/A"/>
    <x v="3"/>
    <e v="#N/A"/>
    <e v="#N/A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CDE15-3072-4FAE-91B8-B5DFC168F833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4:E47" firstHeaderRow="1" firstDataRow="1" firstDataCol="1" rowPageCount="1" colPageCount="1"/>
  <pivotFields count="22">
    <pivotField axis="axisRow" showAll="0">
      <items count="79">
        <item x="56"/>
        <item x="62"/>
        <item x="23"/>
        <item x="32"/>
        <item x="36"/>
        <item x="6"/>
        <item x="40"/>
        <item x="4"/>
        <item x="71"/>
        <item x="57"/>
        <item x="35"/>
        <item x="58"/>
        <item x="7"/>
        <item x="8"/>
        <item h="1" x="33"/>
        <item x="9"/>
        <item x="31"/>
        <item x="44"/>
        <item x="72"/>
        <item x="63"/>
        <item x="10"/>
        <item x="38"/>
        <item x="45"/>
        <item x="11"/>
        <item x="39"/>
        <item x="73"/>
        <item x="0"/>
        <item x="41"/>
        <item x="42"/>
        <item x="12"/>
        <item x="21"/>
        <item x="43"/>
        <item x="70"/>
        <item x="60"/>
        <item x="59"/>
        <item x="74"/>
        <item x="22"/>
        <item x="3"/>
        <item x="75"/>
        <item x="46"/>
        <item x="53"/>
        <item x="49"/>
        <item x="13"/>
        <item x="76"/>
        <item x="65"/>
        <item x="47"/>
        <item x="77"/>
        <item x="48"/>
        <item x="67"/>
        <item x="28"/>
        <item x="14"/>
        <item x="50"/>
        <item x="29"/>
        <item x="19"/>
        <item x="68"/>
        <item x="64"/>
        <item h="1" x="5"/>
        <item x="69"/>
        <item x="51"/>
        <item x="66"/>
        <item x="2"/>
        <item x="16"/>
        <item x="17"/>
        <item h="1" x="15"/>
        <item x="1"/>
        <item x="37"/>
        <item x="24"/>
        <item x="54"/>
        <item x="61"/>
        <item x="18"/>
        <item x="34"/>
        <item x="25"/>
        <item x="20"/>
        <item x="27"/>
        <item x="52"/>
        <item x="30"/>
        <item x="26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7">
        <item x="40"/>
        <item x="16"/>
        <item x="41"/>
        <item x="13"/>
        <item x="15"/>
        <item x="38"/>
        <item x="42"/>
        <item x="5"/>
        <item x="39"/>
        <item x="31"/>
        <item x="7"/>
        <item x="29"/>
        <item x="27"/>
        <item x="18"/>
        <item x="30"/>
        <item x="0"/>
        <item x="24"/>
        <item x="19"/>
        <item x="6"/>
        <item x="28"/>
        <item x="35"/>
        <item x="12"/>
        <item x="34"/>
        <item x="17"/>
        <item x="37"/>
        <item x="43"/>
        <item x="44"/>
        <item x="14"/>
        <item x="11"/>
        <item x="22"/>
        <item x="1"/>
        <item x="33"/>
        <item x="32"/>
        <item x="36"/>
        <item x="10"/>
        <item x="20"/>
        <item x="2"/>
        <item x="9"/>
        <item x="26"/>
        <item x="25"/>
        <item x="45"/>
        <item x="23"/>
        <item x="4"/>
        <item x="8"/>
        <item x="2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3">
    <i>
      <x v="1"/>
    </i>
    <i>
      <x v="2"/>
    </i>
    <i>
      <x v="4"/>
    </i>
    <i>
      <x v="6"/>
    </i>
    <i>
      <x v="8"/>
    </i>
    <i>
      <x v="16"/>
    </i>
    <i>
      <x v="19"/>
    </i>
    <i>
      <x v="20"/>
    </i>
    <i>
      <x v="22"/>
    </i>
    <i>
      <x v="24"/>
    </i>
    <i>
      <x v="26"/>
    </i>
    <i>
      <x v="29"/>
    </i>
    <i>
      <x v="30"/>
    </i>
    <i>
      <x v="32"/>
    </i>
    <i>
      <x v="34"/>
    </i>
    <i>
      <x v="39"/>
    </i>
    <i>
      <x v="40"/>
    </i>
    <i>
      <x v="41"/>
    </i>
    <i>
      <x v="44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7"/>
    </i>
    <i>
      <x v="60"/>
    </i>
    <i>
      <x v="61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7"/>
    </i>
  </rowItems>
  <colItems count="1">
    <i/>
  </colItems>
  <pageFields count="1">
    <pageField fld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ABF1-DCAA-4CE5-8F68-315C5C75171A}" name="PivotTable15" cacheId="1" dataOnRows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P290:AB296" firstHeaderRow="1" firstDataRow="3" firstDataCol="1" rowPageCount="1" colPageCount="1"/>
  <pivotFields count="11">
    <pivotField axis="axisPage" multipleItemSelectionAllowed="1" showAll="0">
      <items count="48">
        <item h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Row" dataField="1" showAll="0">
      <items count="28">
        <item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x="0"/>
        <item x="1"/>
        <item x="2"/>
        <item t="default"/>
      </items>
    </pivotField>
    <pivotField showAll="0"/>
    <pivotField showAll="0"/>
    <pivotField showAll="0"/>
    <pivotField axis="axisCol" showAll="0" defaultSubtotal="0">
      <items count="4">
        <item x="1"/>
        <item x="0"/>
        <item x="2"/>
        <item x="3"/>
      </items>
    </pivotField>
  </pivotFields>
  <rowFields count="1">
    <field x="6"/>
  </rowFields>
  <rowItems count="4">
    <i>
      <x v="24"/>
    </i>
    <i>
      <x v="25"/>
    </i>
    <i>
      <x v="26"/>
    </i>
    <i t="grand">
      <x/>
    </i>
  </rowItems>
  <colFields count="2">
    <field x="10"/>
    <field x="1"/>
  </colFields>
  <colItems count="12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</colItems>
  <pageFields count="1">
    <pageField fld="0" hier="-1"/>
  </pageFields>
  <dataFields count="1">
    <dataField name="Count of status" fld="6" subtotal="count" baseField="0" baseItem="0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9A426-D60B-43FB-9FCA-6DEA77C361E7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H4:H23" firstHeaderRow="1" firstDataRow="1" firstDataCol="1" rowPageCount="1" colPageCount="1"/>
  <pivotFields count="22">
    <pivotField axis="axisRow" showAll="0">
      <items count="79">
        <item x="56"/>
        <item x="62"/>
        <item x="23"/>
        <item x="32"/>
        <item x="36"/>
        <item x="6"/>
        <item x="40"/>
        <item x="4"/>
        <item x="71"/>
        <item x="57"/>
        <item x="35"/>
        <item x="58"/>
        <item x="7"/>
        <item x="8"/>
        <item h="1" x="33"/>
        <item x="9"/>
        <item x="31"/>
        <item x="44"/>
        <item x="72"/>
        <item x="63"/>
        <item x="10"/>
        <item x="38"/>
        <item x="45"/>
        <item x="11"/>
        <item x="39"/>
        <item x="73"/>
        <item x="0"/>
        <item x="41"/>
        <item x="42"/>
        <item x="12"/>
        <item x="21"/>
        <item x="43"/>
        <item x="70"/>
        <item x="60"/>
        <item x="59"/>
        <item x="74"/>
        <item x="22"/>
        <item x="3"/>
        <item x="75"/>
        <item x="46"/>
        <item x="53"/>
        <item x="49"/>
        <item x="13"/>
        <item x="76"/>
        <item x="65"/>
        <item x="47"/>
        <item x="77"/>
        <item x="48"/>
        <item x="67"/>
        <item x="28"/>
        <item x="14"/>
        <item x="50"/>
        <item x="29"/>
        <item x="19"/>
        <item x="68"/>
        <item x="64"/>
        <item h="1" x="5"/>
        <item x="69"/>
        <item x="51"/>
        <item x="66"/>
        <item x="2"/>
        <item x="16"/>
        <item x="17"/>
        <item h="1" x="15"/>
        <item x="1"/>
        <item x="37"/>
        <item x="24"/>
        <item x="54"/>
        <item x="61"/>
        <item x="18"/>
        <item x="34"/>
        <item x="25"/>
        <item x="20"/>
        <item x="27"/>
        <item x="52"/>
        <item x="30"/>
        <item x="26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5">
        <item x="12"/>
        <item x="2"/>
        <item x="13"/>
        <item x="14"/>
        <item x="15"/>
        <item x="3"/>
        <item x="4"/>
        <item x="16"/>
        <item x="17"/>
        <item x="18"/>
        <item m="1" x="23"/>
        <item x="1"/>
        <item x="9"/>
        <item x="19"/>
        <item x="20"/>
        <item x="5"/>
        <item x="10"/>
        <item x="7"/>
        <item x="21"/>
        <item x="22"/>
        <item x="6"/>
        <item x="8"/>
        <item x="11"/>
        <item h="1" x="0"/>
        <item t="default"/>
      </items>
    </pivotField>
    <pivotField showAll="0"/>
    <pivotField showAll="0"/>
    <pivotField showAll="0"/>
  </pivotFields>
  <rowFields count="1">
    <field x="0"/>
  </rowFields>
  <rowItems count="19">
    <i>
      <x v="1"/>
    </i>
    <i>
      <x v="2"/>
    </i>
    <i>
      <x v="4"/>
    </i>
    <i>
      <x v="16"/>
    </i>
    <i>
      <x v="24"/>
    </i>
    <i>
      <x v="32"/>
    </i>
    <i>
      <x v="40"/>
    </i>
    <i>
      <x v="46"/>
    </i>
    <i>
      <x v="49"/>
    </i>
    <i>
      <x v="52"/>
    </i>
    <i>
      <x v="53"/>
    </i>
    <i>
      <x v="60"/>
    </i>
    <i>
      <x v="61"/>
    </i>
    <i>
      <x v="65"/>
    </i>
    <i>
      <x v="67"/>
    </i>
    <i>
      <x v="68"/>
    </i>
    <i>
      <x v="70"/>
    </i>
    <i>
      <x v="72"/>
    </i>
    <i>
      <x v="73"/>
    </i>
  </rowItems>
  <colItems count="1">
    <i/>
  </colItems>
  <pageFields count="1">
    <pageField fld="1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117E7-E439-4FDA-8318-9402C28CC6C9}" name="PivotTable13" cacheId="1" dataOnRows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B290:N298" firstHeaderRow="1" firstDataRow="3" firstDataCol="1" rowPageCount="1" colPageCount="1"/>
  <pivotFields count="11">
    <pivotField axis="axisPage" dataField="1" multipleItemSelectionAllowed="1" showAll="0">
      <items count="48">
        <item h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axis="axisCol" showAll="0" defaultSubtotal="0">
      <items count="4">
        <item x="1"/>
        <item x="0"/>
        <item x="2"/>
        <item x="3"/>
      </items>
    </pivotField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2">
    <field x="10"/>
    <field x="1"/>
  </colFields>
  <colItems count="12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</colItems>
  <pageFields count="1">
    <pageField fld="0" hier="-1"/>
  </pageFields>
  <dataFields count="6">
    <dataField name="Count of Mainstem" fld="0" subtotal="count" baseField="0" baseItem="0"/>
    <dataField name="Sum of WA" fld="3" baseField="0" baseItem="0"/>
    <dataField name="Sum of Avg spawners" fld="2" baseField="0" baseItem="0"/>
    <dataField name="Sum of Natural spawners" fld="8" baseField="0" baseItem="0"/>
    <dataField name="Sum of Sgen_lc" fld="4" baseField="0" baseItem="0"/>
    <dataField name="Sum of Smsy_lc" fld="5" baseField="0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E390E-8DB1-4E3E-8F38-3D3391A1F319}" name="PivotTable16" cacheId="1" dataOnRows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D290:AP296" firstHeaderRow="1" firstDataRow="3" firstDataCol="1" rowPageCount="1" colPageCount="1"/>
  <pivotFields count="11">
    <pivotField axis="axisPage" multipleItemSelectionAllowed="1" showAll="0">
      <items count="48">
        <item h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h="1" x="2"/>
        <item x="1"/>
        <item x="3"/>
        <item x="0"/>
        <item x="4"/>
        <item h="1" m="1" x="5"/>
        <item t="default"/>
      </items>
    </pivotField>
    <pivotField axis="axisCol" showAll="0" defaultSubtotal="0">
      <items count="4">
        <item x="1"/>
        <item x="0"/>
        <item x="2"/>
        <item x="3"/>
      </items>
    </pivotField>
  </pivotFields>
  <rowFields count="1">
    <field x="9"/>
  </rowFields>
  <rowItems count="4">
    <i>
      <x v="1"/>
    </i>
    <i>
      <x v="2"/>
    </i>
    <i>
      <x v="3"/>
    </i>
    <i t="grand">
      <x/>
    </i>
  </rowItems>
  <colFields count="2">
    <field x="10"/>
    <field x="1"/>
  </colFields>
  <colItems count="12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</colItems>
  <pageFields count="1">
    <pageField fld="0" hier="-1"/>
  </pageFields>
  <dataFields count="1">
    <dataField name="Count of status natural" fld="9" subtotal="count" baseField="0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2ECEF-2CD8-4348-9603-FAFA04A38D98}" name="PivotTable10" cacheId="1" dataOnRows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N248:P253" firstHeaderRow="1" firstDataRow="2" firstDataCol="1" rowPageCount="1" colPageCount="1"/>
  <pivotFields count="11">
    <pivotField axis="axisPage" multipleItemSelectionAllowed="1" showAll="0">
      <items count="48">
        <item h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Col" showAll="0">
      <items count="5">
        <item h="1" x="0"/>
        <item h="1"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h="1" x="2"/>
        <item x="1"/>
        <item x="3"/>
        <item x="0"/>
        <item h="1" x="4"/>
        <item h="1" m="1" x="5"/>
        <item t="default"/>
      </items>
    </pivotField>
    <pivotField showAll="0"/>
  </pivotFields>
  <rowFields count="1">
    <field x="9"/>
  </rowFields>
  <rowItems count="4">
    <i>
      <x v="1"/>
    </i>
    <i>
      <x v="2"/>
    </i>
    <i>
      <x v="3"/>
    </i>
    <i t="grand">
      <x/>
    </i>
  </rowItems>
  <colFields count="1">
    <field x="1"/>
  </colFields>
  <colItems count="2">
    <i>
      <x v="2"/>
    </i>
    <i>
      <x v="3"/>
    </i>
  </colItems>
  <pageFields count="1">
    <pageField fld="0" hier="-1"/>
  </pageFields>
  <dataFields count="1">
    <dataField name="Count of status natural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AC7AD-E1DC-4A5F-97D2-4083BF78B5C7}" name="PivotTable8" cacheId="1" dataOnRows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B248:F255" firstHeaderRow="1" firstDataRow="2" firstDataCol="1" rowPageCount="1" colPageCount="1"/>
  <pivotFields count="11">
    <pivotField axis="axisPage" dataField="1" multipleItemSelectionAllowed="1" showAll="0">
      <items count="48">
        <item h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0" hier="-1"/>
  </pageFields>
  <dataFields count="6">
    <dataField name="Count of Mainstem" fld="0" subtotal="count" baseField="0" baseItem="0"/>
    <dataField name="Sum of WA" fld="3" baseField="0" baseItem="0"/>
    <dataField name="Sum of Avg spawners" fld="2" baseField="0" baseItem="0"/>
    <dataField name="Sum of Natural spawners" fld="8" baseField="0" baseItem="0"/>
    <dataField name="Sum of Sgen_lc" fld="4" baseField="0" baseItem="0"/>
    <dataField name="Sum of Smsy_lc" fld="5" baseField="0" baseItem="0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10FFC-3F70-4573-A749-21DBA7E3BEBA}" name="PivotTable9" cacheId="1" dataOnRows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H248:L253" firstHeaderRow="1" firstDataRow="2" firstDataCol="1" rowPageCount="1" colPageCount="1"/>
  <pivotFields count="11">
    <pivotField axis="axisPage" multipleItemSelectionAllowed="1" showAll="0">
      <items count="48">
        <item h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Row" dataField="1" showAll="0">
      <items count="28">
        <item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4">
    <i>
      <x v="24"/>
    </i>
    <i>
      <x v="25"/>
    </i>
    <i>
      <x v="26"/>
    </i>
    <i t="grand">
      <x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0" hier="-1"/>
  </pageFields>
  <dataFields count="1">
    <dataField name="Count of statu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EB475F-7088-4D49-92EC-32D666C20B47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B4:B50" firstHeaderRow="1" firstDataRow="1" firstDataCol="1" rowPageCount="1" colPageCount="1"/>
  <pivotFields count="22">
    <pivotField axis="axisRow" showAll="0">
      <items count="79">
        <item x="56"/>
        <item x="62"/>
        <item x="23"/>
        <item x="32"/>
        <item x="36"/>
        <item x="6"/>
        <item x="40"/>
        <item x="4"/>
        <item x="71"/>
        <item x="57"/>
        <item x="35"/>
        <item x="58"/>
        <item x="7"/>
        <item x="8"/>
        <item x="33"/>
        <item x="9"/>
        <item x="31"/>
        <item x="44"/>
        <item x="72"/>
        <item x="63"/>
        <item x="10"/>
        <item x="38"/>
        <item x="45"/>
        <item x="11"/>
        <item x="39"/>
        <item x="73"/>
        <item x="0"/>
        <item x="41"/>
        <item x="42"/>
        <item x="12"/>
        <item x="21"/>
        <item x="43"/>
        <item x="70"/>
        <item x="60"/>
        <item x="59"/>
        <item x="74"/>
        <item x="22"/>
        <item x="3"/>
        <item x="75"/>
        <item x="46"/>
        <item x="53"/>
        <item x="49"/>
        <item x="13"/>
        <item x="76"/>
        <item x="65"/>
        <item x="47"/>
        <item x="77"/>
        <item x="48"/>
        <item x="67"/>
        <item x="28"/>
        <item x="14"/>
        <item x="50"/>
        <item x="29"/>
        <item x="19"/>
        <item x="68"/>
        <item x="64"/>
        <item x="5"/>
        <item x="69"/>
        <item x="51"/>
        <item x="66"/>
        <item x="2"/>
        <item x="16"/>
        <item x="17"/>
        <item x="15"/>
        <item x="1"/>
        <item x="37"/>
        <item x="24"/>
        <item x="54"/>
        <item x="61"/>
        <item x="18"/>
        <item x="34"/>
        <item x="25"/>
        <item x="20"/>
        <item x="27"/>
        <item x="52"/>
        <item x="30"/>
        <item x="26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7">
        <item x="40"/>
        <item x="16"/>
        <item x="41"/>
        <item x="13"/>
        <item x="15"/>
        <item x="38"/>
        <item x="42"/>
        <item x="5"/>
        <item x="39"/>
        <item x="31"/>
        <item x="7"/>
        <item x="29"/>
        <item x="27"/>
        <item x="18"/>
        <item x="30"/>
        <item x="0"/>
        <item x="24"/>
        <item x="19"/>
        <item x="6"/>
        <item x="28"/>
        <item x="35"/>
        <item x="12"/>
        <item x="34"/>
        <item x="17"/>
        <item x="37"/>
        <item x="43"/>
        <item x="44"/>
        <item x="14"/>
        <item x="11"/>
        <item x="22"/>
        <item x="1"/>
        <item x="33"/>
        <item x="32"/>
        <item x="36"/>
        <item x="10"/>
        <item x="20"/>
        <item x="2"/>
        <item x="9"/>
        <item x="26"/>
        <item x="25"/>
        <item x="45"/>
        <item x="23"/>
        <item x="4"/>
        <item x="8"/>
        <item x="2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6">
    <i>
      <x v="1"/>
    </i>
    <i>
      <x v="2"/>
    </i>
    <i>
      <x v="4"/>
    </i>
    <i>
      <x v="6"/>
    </i>
    <i>
      <x v="8"/>
    </i>
    <i>
      <x v="14"/>
    </i>
    <i>
      <x v="16"/>
    </i>
    <i>
      <x v="19"/>
    </i>
    <i>
      <x v="20"/>
    </i>
    <i>
      <x v="22"/>
    </i>
    <i>
      <x v="24"/>
    </i>
    <i>
      <x v="26"/>
    </i>
    <i>
      <x v="29"/>
    </i>
    <i>
      <x v="30"/>
    </i>
    <i>
      <x v="32"/>
    </i>
    <i>
      <x v="34"/>
    </i>
    <i>
      <x v="39"/>
    </i>
    <i>
      <x v="40"/>
    </i>
    <i>
      <x v="41"/>
    </i>
    <i>
      <x v="44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7"/>
    </i>
  </rowItems>
  <colItems count="1">
    <i/>
  </colItems>
  <pageFields count="1">
    <pageField fld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5C784-2DD3-4740-BC26-D04D0431309A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K4:K11" firstHeaderRow="1" firstDataRow="1" firstDataCol="1" rowPageCount="1" colPageCount="1"/>
  <pivotFields count="22">
    <pivotField axis="axisRow" showAll="0">
      <items count="79">
        <item h="1" x="56"/>
        <item x="62"/>
        <item x="23"/>
        <item h="1" x="32"/>
        <item h="1" x="36"/>
        <item h="1" x="6"/>
        <item h="1" x="40"/>
        <item h="1" x="4"/>
        <item h="1" x="71"/>
        <item h="1" x="57"/>
        <item h="1" x="35"/>
        <item h="1" x="58"/>
        <item h="1" x="7"/>
        <item h="1" x="8"/>
        <item h="1" x="33"/>
        <item h="1" x="9"/>
        <item h="1" x="31"/>
        <item h="1" x="44"/>
        <item h="1" x="72"/>
        <item h="1" x="63"/>
        <item h="1" x="10"/>
        <item h="1" x="38"/>
        <item h="1" x="45"/>
        <item h="1" x="11"/>
        <item h="1" x="39"/>
        <item h="1" x="73"/>
        <item h="1" x="0"/>
        <item h="1" x="41"/>
        <item h="1" x="42"/>
        <item h="1" x="12"/>
        <item h="1" x="21"/>
        <item h="1" x="43"/>
        <item x="70"/>
        <item h="1" x="60"/>
        <item h="1" x="59"/>
        <item h="1" x="74"/>
        <item h="1" x="22"/>
        <item h="1" x="3"/>
        <item h="1" x="75"/>
        <item h="1" x="46"/>
        <item h="1" x="53"/>
        <item h="1" x="49"/>
        <item h="1" x="13"/>
        <item h="1" x="76"/>
        <item h="1" x="65"/>
        <item h="1" x="47"/>
        <item x="77"/>
        <item h="1" x="48"/>
        <item h="1" x="67"/>
        <item x="28"/>
        <item h="1" x="14"/>
        <item h="1" x="50"/>
        <item x="29"/>
        <item h="1" x="19"/>
        <item h="1" x="68"/>
        <item h="1" x="64"/>
        <item h="1" x="5"/>
        <item h="1" x="69"/>
        <item h="1" x="51"/>
        <item h="1" x="66"/>
        <item h="1" x="2"/>
        <item h="1" x="16"/>
        <item h="1" x="17"/>
        <item h="1" x="15"/>
        <item h="1" x="1"/>
        <item h="1" x="37"/>
        <item h="1" x="24"/>
        <item h="1" x="54"/>
        <item x="61"/>
        <item h="1" x="18"/>
        <item h="1" x="34"/>
        <item h="1" x="25"/>
        <item h="1" x="20"/>
        <item h="1" x="27"/>
        <item h="1" x="52"/>
        <item h="1" x="30"/>
        <item h="1" x="26"/>
        <item h="1" x="55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7">
        <item x="40"/>
        <item x="16"/>
        <item x="41"/>
        <item x="13"/>
        <item x="15"/>
        <item x="38"/>
        <item x="42"/>
        <item x="5"/>
        <item x="39"/>
        <item x="31"/>
        <item x="7"/>
        <item x="29"/>
        <item x="27"/>
        <item x="18"/>
        <item x="30"/>
        <item x="0"/>
        <item x="24"/>
        <item x="19"/>
        <item x="6"/>
        <item x="28"/>
        <item x="35"/>
        <item x="12"/>
        <item x="34"/>
        <item x="17"/>
        <item x="37"/>
        <item x="43"/>
        <item x="44"/>
        <item x="14"/>
        <item x="11"/>
        <item x="22"/>
        <item x="1"/>
        <item x="33"/>
        <item x="32"/>
        <item x="36"/>
        <item x="10"/>
        <item x="20"/>
        <item x="2"/>
        <item x="9"/>
        <item x="26"/>
        <item x="25"/>
        <item x="45"/>
        <item x="23"/>
        <item x="4"/>
        <item x="8"/>
        <item x="2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</pivotFields>
  <rowFields count="1">
    <field x="0"/>
  </rowFields>
  <rowItems count="7">
    <i>
      <x v="1"/>
    </i>
    <i>
      <x v="2"/>
    </i>
    <i>
      <x v="32"/>
    </i>
    <i>
      <x v="46"/>
    </i>
    <i>
      <x v="49"/>
    </i>
    <i>
      <x v="52"/>
    </i>
    <i>
      <x v="68"/>
    </i>
  </rowItems>
  <colItems count="1">
    <i/>
  </colItems>
  <pageFields count="1">
    <pageField fld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20C07F-8C50-4A82-8AAB-17CDC894757D}" name="master_list" displayName="master_list" ref="A1:V79" totalsRowShown="0" headerRowDxfId="39">
  <autoFilter ref="A1:V79" xr:uid="{9920C07F-8C50-4A82-8AAB-17CDC894757D}"/>
  <sortState xmlns:xlrd2="http://schemas.microsoft.com/office/spreadsheetml/2017/richdata2" ref="A2:V79">
    <sortCondition ref="D1:D79"/>
  </sortState>
  <tableColumns count="22">
    <tableColumn id="3" xr3:uid="{01FCFE44-EEB0-4285-840E-BF92533C073F}" name="Mainstem" dataDxfId="38"/>
    <tableColumn id="4" xr3:uid="{9C4116C8-F076-43C4-863D-E2C6CAA79D50}" name="Major tributaries"/>
    <tableColumn id="1" xr3:uid="{4239DE6F-D150-4AAF-822E-4A8B31D2B684}" name="CU"/>
    <tableColumn id="2" xr3:uid="{8CFBAAAA-A0A4-4D5D-A99A-06EC98D0F0CD}" name="PFMA"/>
    <tableColumn id="12" xr3:uid="{441B4088-6EDB-49B6-BD58-7B798547198E}" name="Location" dataDxfId="37"/>
    <tableColumn id="5" xr3:uid="{483D008C-C189-4959-BAAA-CA3E8F530154}" name="Indicator status" dataDxfId="36"/>
    <tableColumn id="6" xr3:uid="{C068E098-83FE-4ADC-9713-7980D5535C8D}" name="Accessible watershed area (km^2)"/>
    <tableColumn id="8" xr3:uid="{06DC3B13-7F89-4C5F-8099-99429E8FE6E9}" name="Average escapement (2010+)" dataDxfId="35"/>
    <tableColumn id="14" xr3:uid="{395D8CFA-0867-4E0F-A10D-3AAF4F5BD7B3}" name="Sgen_lc" dataDxfId="34"/>
    <tableColumn id="18" xr3:uid="{862E1B1A-964C-4979-A608-29E8995E8661}" name="Smsy_lc" dataDxfId="33"/>
    <tableColumn id="17" xr3:uid="{C5D6C642-F722-4319-AB18-7DE4E7700BDC}" name="Srep_lc" dataDxfId="32"/>
    <tableColumn id="19" xr3:uid="{092A7875-CE27-45D5-972E-75713E6F5C89}" name="Sgen_rr" dataDxfId="31"/>
    <tableColumn id="20" xr3:uid="{3D2C851F-2B6D-4993-BE6F-848DCCCCEF4C}" name="Smsy_rr" dataDxfId="30"/>
    <tableColumn id="21" xr3:uid="{015B71A2-9FD8-4F99-805D-06796DD146F2}" name="Srep_rr" dataDxfId="29"/>
    <tableColumn id="22" xr3:uid="{A573398E-93B4-459E-8367-1140C47215FA}" name="Sgen_pk" dataDxfId="28"/>
    <tableColumn id="23" xr3:uid="{2373DD74-1B35-46B2-B981-54C42ABB750D}" name="Smsy_pk" dataDxfId="27"/>
    <tableColumn id="24" xr3:uid="{7A9B82F3-8A41-49D1-8C1F-6437620F20A0}" name="Srep_pk" dataDxfId="26"/>
    <tableColumn id="13" xr3:uid="{7717E354-104C-4916-9BEE-BC10006C9BCA}" name="Current status" dataDxfId="25">
      <calculatedColumnFormula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calculatedColumnFormula>
    </tableColumn>
    <tableColumn id="9" xr3:uid="{52DD1C0F-A2A5-4ADC-8D9C-5193264EC969}" name="Average pNOS (2010+)"/>
    <tableColumn id="7" xr3:uid="{D32B6C1D-AA8A-428C-AEFE-83E5415D870D}" name="Current Withler Designation" dataDxfId="24"/>
    <tableColumn id="10" xr3:uid="{3FD20598-C043-4190-88AB-2108E65C8E43}" name="Average SEP releases (2010+)" dataDxfId="23" dataCellStyle="Comma"/>
    <tableColumn id="11" xr3:uid="{2A34AAD3-2E0D-4471-85BD-852C72FDEA6F}" name="Enhancement facil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CD8950-5A23-46B1-B447-8EED4DA677BE}" name="status_sets" displayName="status_sets" ref="B55:L239" totalsRowShown="0" headerRowDxfId="9">
  <autoFilter ref="B55:L239" xr:uid="{15CD8950-5A23-46B1-B447-8EED4DA677BE}">
    <filterColumn colId="0">
      <filters>
        <filter val="Artlish River"/>
        <filter val="Bedwell River"/>
        <filter val="Burman River"/>
        <filter val="Canton Creek"/>
        <filter val="Cayeghle Creek"/>
        <filter val="Conuma River"/>
        <filter val="Cypre River"/>
        <filter val="Easy Creek"/>
        <filter val="Effingham River"/>
        <filter val="Espinosa Creek"/>
        <filter val="Gold River"/>
        <filter val="Gordon River"/>
        <filter val="Hucuktlis River"/>
        <filter val="Ice River"/>
        <filter val="Kaouk River"/>
        <filter val="Kauwinch River"/>
        <filter val="Kleeptee Creek"/>
        <filter val="Leiner River"/>
        <filter val="Little Zeballos River"/>
        <filter val="Malksope River"/>
        <filter val="Marble River"/>
        <filter val="McKay Cove Creek"/>
        <filter val="Megin River"/>
        <filter val="Mercantile Creek"/>
        <filter val="Mooyah River"/>
        <filter val="Moyeha River"/>
        <filter val="Nahmint River"/>
        <filter val="Narrowgut Creek"/>
        <filter val="Nitinat River"/>
        <filter val="Ououkinsh River"/>
        <filter val="San Juan River"/>
        <filter val="Sarita River"/>
        <filter val="Somass River"/>
        <filter val="Sooke River"/>
        <filter val="Sucwoa River"/>
        <filter val="Sydney River"/>
        <filter val="Tahsis River"/>
        <filter val="Tahsish River"/>
        <filter val="Thornton Creek"/>
        <filter val="Tlupana River"/>
        <filter val="Tofino Creek"/>
        <filter val="Toquaht River"/>
        <filter val="Tranquil Creek"/>
        <filter val="Tsowwin River"/>
        <filter val="Watta Creek"/>
        <filter val="Zeballos River"/>
      </filters>
    </filterColumn>
  </autoFilter>
  <tableColumns count="11">
    <tableColumn id="1" xr3:uid="{1AD2F81C-6670-413A-9261-693D59DB3C5F}" name="Mainstem"/>
    <tableColumn id="2" xr3:uid="{32FDE0BB-5F98-4314-AB04-DEC332644A22}" name="Set"/>
    <tableColumn id="3" xr3:uid="{75A10623-77BF-4562-9066-146DAAC15A93}" name="Avg spawners" dataDxfId="8">
      <calculatedColumnFormula>VLOOKUP(status_sets[[#This Row],[Mainstem]], master_list[], 8, FALSE)</calculatedColumnFormula>
    </tableColumn>
    <tableColumn id="4" xr3:uid="{44E698A5-68DB-48A5-A80F-31FA4353D534}" name="WA" dataDxfId="7">
      <calculatedColumnFormula>VLOOKUP(status_sets[[#This Row],[Mainstem]], master_list[], 7, FALSE)</calculatedColumnFormula>
    </tableColumn>
    <tableColumn id="5" xr3:uid="{1878F3CB-0DEC-4F4B-B5EB-12F21DE48316}" name="Sgen_lc" dataDxfId="6">
      <calculatedColumnFormula>VLOOKUP(status_sets[[#This Row],[Mainstem]], master_list[], 9, FALSE)</calculatedColumnFormula>
    </tableColumn>
    <tableColumn id="6" xr3:uid="{BF9B0CA1-7804-469C-8903-9EAD29FD68B0}" name="Smsy_lc" dataDxfId="5">
      <calculatedColumnFormula>VLOOKUP(status_sets[[#This Row],[Mainstem]], master_list[], 10, FALSE)</calculatedColumnFormula>
    </tableColumn>
    <tableColumn id="7" xr3:uid="{47FE0C33-89D8-4653-94EC-8AC22DDB8B44}" name="status" dataDxfId="4">
      <calculatedColumnFormula>VLOOKUP(status_sets[[#This Row],[Mainstem]], master_list[], 18, FALSE)</calculatedColumnFormula>
    </tableColumn>
    <tableColumn id="8" xr3:uid="{EBDE4642-6B5F-4E39-8488-3665F2642A08}" name="pNOS" dataDxfId="3">
      <calculatedColumnFormula>VLOOKUP(status_sets[[#This Row],[Mainstem]], master_list[], 19, FALSE)</calculatedColumnFormula>
    </tableColumn>
    <tableColumn id="9" xr3:uid="{ADA23B8E-F178-4E3F-8BFC-FF57CA5F6740}" name="Natural spawners" dataDxfId="2">
      <calculatedColumnFormula>status_sets[[#This Row],[Avg spawners]]*status_sets[[#This Row],[pNOS]]</calculatedColumnFormula>
    </tableColumn>
    <tableColumn id="10" xr3:uid="{34755859-F229-4048-BF9B-D2E303DC3DAF}" name="status natural" dataDxfId="1">
      <calculatedColumnFormula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calculatedColumnFormula>
    </tableColumn>
    <tableColumn id="11" xr3:uid="{B308401C-ABCB-4252-9CF6-7D85CA107140}" name="CU" dataDxfId="0">
      <calculatedColumnFormula>VLOOKUP(status_sets[[#This Row],[Mainstem]], master_list[], 3, FALSE)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D230-501C-401D-98D5-3B84F6774077}">
  <dimension ref="A1:V85"/>
  <sheetViews>
    <sheetView tabSelected="1" topLeftCell="A21" zoomScale="90" zoomScaleNormal="90" workbookViewId="0">
      <selection activeCell="V33" sqref="V33"/>
    </sheetView>
  </sheetViews>
  <sheetFormatPr defaultRowHeight="15" customHeight="1" x14ac:dyDescent="0.3"/>
  <cols>
    <col min="1" max="1" width="19.44140625" bestFit="1" customWidth="1"/>
    <col min="2" max="2" width="22.6640625" customWidth="1"/>
    <col min="3" max="4" width="9.5546875" customWidth="1"/>
    <col min="5" max="6" width="9.109375" customWidth="1"/>
    <col min="7" max="7" width="13.88671875" bestFit="1" customWidth="1"/>
    <col min="8" max="8" width="12.5546875" bestFit="1" customWidth="1"/>
    <col min="9" max="19" width="9.5546875" customWidth="1"/>
    <col min="20" max="20" width="18.44140625" bestFit="1" customWidth="1"/>
    <col min="21" max="21" width="17.44140625" customWidth="1"/>
    <col min="22" max="22" width="22.33203125" customWidth="1"/>
  </cols>
  <sheetData>
    <row r="1" spans="1:22" s="7" customFormat="1" ht="43.2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 spans="1:22" ht="14.4" x14ac:dyDescent="0.3">
      <c r="A2" t="s">
        <v>22</v>
      </c>
      <c r="C2" t="s">
        <v>23</v>
      </c>
      <c r="D2">
        <v>20</v>
      </c>
      <c r="E2" t="s">
        <v>24</v>
      </c>
      <c r="F2" t="s">
        <v>25</v>
      </c>
      <c r="G2" s="1">
        <v>46.7</v>
      </c>
      <c r="H2" s="1">
        <v>64.333333333333329</v>
      </c>
      <c r="I2">
        <v>140</v>
      </c>
      <c r="J2">
        <v>310</v>
      </c>
      <c r="K2">
        <v>710</v>
      </c>
      <c r="L2">
        <v>110</v>
      </c>
      <c r="M2">
        <v>300</v>
      </c>
      <c r="N2">
        <v>710</v>
      </c>
      <c r="O2">
        <v>27</v>
      </c>
      <c r="P2">
        <v>240</v>
      </c>
      <c r="Q2">
        <v>710</v>
      </c>
      <c r="R2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2" s="2"/>
      <c r="T2" t="s">
        <v>26</v>
      </c>
      <c r="U2" s="3"/>
    </row>
    <row r="3" spans="1:22" ht="14.4" x14ac:dyDescent="0.3">
      <c r="A3" t="s">
        <v>27</v>
      </c>
      <c r="B3" t="s">
        <v>28</v>
      </c>
      <c r="C3" t="s">
        <v>23</v>
      </c>
      <c r="D3">
        <v>20</v>
      </c>
      <c r="E3" t="s">
        <v>29</v>
      </c>
      <c r="F3" t="s">
        <v>30</v>
      </c>
      <c r="G3" s="1">
        <v>330</v>
      </c>
      <c r="H3" s="1">
        <v>1146.0769230769231</v>
      </c>
      <c r="I3">
        <v>1000</v>
      </c>
      <c r="J3">
        <v>2300</v>
      </c>
      <c r="K3">
        <v>5300</v>
      </c>
      <c r="L3">
        <v>860</v>
      </c>
      <c r="M3">
        <v>2200</v>
      </c>
      <c r="N3">
        <v>5300</v>
      </c>
      <c r="O3">
        <v>200</v>
      </c>
      <c r="P3">
        <v>1800</v>
      </c>
      <c r="Q3">
        <v>5300</v>
      </c>
      <c r="R3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Amber</v>
      </c>
      <c r="S3" s="2">
        <v>0.41</v>
      </c>
      <c r="T3" t="s">
        <v>31</v>
      </c>
      <c r="U3" s="3">
        <v>393953</v>
      </c>
      <c r="V3" t="s">
        <v>32</v>
      </c>
    </row>
    <row r="4" spans="1:22" ht="14.4" x14ac:dyDescent="0.3">
      <c r="A4" t="s">
        <v>33</v>
      </c>
      <c r="B4" t="s">
        <v>34</v>
      </c>
      <c r="C4" t="s">
        <v>23</v>
      </c>
      <c r="D4">
        <v>20</v>
      </c>
      <c r="E4" t="s">
        <v>35</v>
      </c>
      <c r="F4" t="s">
        <v>30</v>
      </c>
      <c r="G4" s="1">
        <v>57.55</v>
      </c>
      <c r="H4" s="1">
        <v>565.79999999999995</v>
      </c>
      <c r="I4">
        <v>170</v>
      </c>
      <c r="J4">
        <v>380</v>
      </c>
      <c r="K4">
        <v>880</v>
      </c>
      <c r="L4">
        <v>140</v>
      </c>
      <c r="M4">
        <v>370</v>
      </c>
      <c r="N4">
        <v>880</v>
      </c>
      <c r="O4">
        <v>33</v>
      </c>
      <c r="P4">
        <v>300</v>
      </c>
      <c r="Q4">
        <v>880</v>
      </c>
      <c r="R4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4" s="2"/>
      <c r="T4" t="s">
        <v>31</v>
      </c>
      <c r="U4" s="3">
        <v>699164</v>
      </c>
      <c r="V4" t="s">
        <v>36</v>
      </c>
    </row>
    <row r="5" spans="1:22" ht="14.4" x14ac:dyDescent="0.3">
      <c r="A5" t="s">
        <v>37</v>
      </c>
      <c r="C5" t="s">
        <v>23</v>
      </c>
      <c r="D5">
        <v>21</v>
      </c>
      <c r="E5" t="s">
        <v>38</v>
      </c>
      <c r="F5" t="s">
        <v>25</v>
      </c>
      <c r="G5" s="1"/>
      <c r="H5" s="1"/>
      <c r="R5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5" s="2"/>
      <c r="T5" t="s">
        <v>26</v>
      </c>
      <c r="U5" s="3"/>
    </row>
    <row r="6" spans="1:22" ht="14.4" x14ac:dyDescent="0.3">
      <c r="A6" t="s">
        <v>39</v>
      </c>
      <c r="C6" t="s">
        <v>23</v>
      </c>
      <c r="D6">
        <v>22</v>
      </c>
      <c r="E6" t="s">
        <v>40</v>
      </c>
      <c r="F6" t="s">
        <v>41</v>
      </c>
      <c r="G6" s="1"/>
      <c r="H6" s="1"/>
      <c r="R6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6" s="2"/>
      <c r="T6" t="s">
        <v>26</v>
      </c>
      <c r="U6" s="3"/>
    </row>
    <row r="7" spans="1:22" ht="14.4" x14ac:dyDescent="0.3">
      <c r="A7" t="s">
        <v>42</v>
      </c>
      <c r="B7" t="s">
        <v>43</v>
      </c>
      <c r="C7" t="s">
        <v>23</v>
      </c>
      <c r="D7">
        <v>22</v>
      </c>
      <c r="E7" t="s">
        <v>44</v>
      </c>
      <c r="F7" t="s">
        <v>45</v>
      </c>
      <c r="G7" s="1">
        <v>111.51</v>
      </c>
      <c r="H7" s="1">
        <v>12533.307692307691</v>
      </c>
      <c r="I7">
        <v>330</v>
      </c>
      <c r="J7">
        <v>750</v>
      </c>
      <c r="K7">
        <v>1700</v>
      </c>
      <c r="L7">
        <v>280</v>
      </c>
      <c r="M7">
        <v>730</v>
      </c>
      <c r="N7">
        <v>1700</v>
      </c>
      <c r="O7">
        <v>66</v>
      </c>
      <c r="P7">
        <v>590</v>
      </c>
      <c r="Q7">
        <v>1700</v>
      </c>
      <c r="R7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7" s="2">
        <v>8.435036363636364E-2</v>
      </c>
      <c r="T7" t="s">
        <v>31</v>
      </c>
      <c r="U7" s="3">
        <v>3454786</v>
      </c>
      <c r="V7" t="s">
        <v>46</v>
      </c>
    </row>
    <row r="8" spans="1:22" ht="14.4" x14ac:dyDescent="0.3">
      <c r="A8" t="s">
        <v>47</v>
      </c>
      <c r="C8" t="s">
        <v>23</v>
      </c>
      <c r="D8">
        <v>23</v>
      </c>
      <c r="E8" t="s">
        <v>48</v>
      </c>
      <c r="F8" t="s">
        <v>41</v>
      </c>
      <c r="G8" s="1"/>
      <c r="H8" s="1"/>
      <c r="R8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8" s="2"/>
      <c r="T8" t="s">
        <v>26</v>
      </c>
      <c r="U8" s="3"/>
    </row>
    <row r="9" spans="1:22" ht="14.4" x14ac:dyDescent="0.3">
      <c r="A9" t="s">
        <v>49</v>
      </c>
      <c r="C9" t="s">
        <v>23</v>
      </c>
      <c r="D9">
        <v>23</v>
      </c>
      <c r="E9" t="s">
        <v>50</v>
      </c>
      <c r="F9" t="s">
        <v>41</v>
      </c>
      <c r="G9" s="1"/>
      <c r="H9" s="1"/>
      <c r="R9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9" s="2"/>
      <c r="T9" t="s">
        <v>26</v>
      </c>
      <c r="U9" s="3"/>
    </row>
    <row r="10" spans="1:22" ht="14.4" x14ac:dyDescent="0.3">
      <c r="A10" t="s">
        <v>51</v>
      </c>
      <c r="C10" t="s">
        <v>23</v>
      </c>
      <c r="D10">
        <v>23</v>
      </c>
      <c r="E10" t="s">
        <v>52</v>
      </c>
      <c r="F10" t="s">
        <v>41</v>
      </c>
      <c r="G10" s="1"/>
      <c r="H10" s="1"/>
      <c r="R10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10" s="2"/>
      <c r="T10" t="s">
        <v>26</v>
      </c>
      <c r="U10" s="3"/>
    </row>
    <row r="11" spans="1:22" ht="14.4" x14ac:dyDescent="0.3">
      <c r="A11" t="s">
        <v>53</v>
      </c>
      <c r="C11" t="s">
        <v>23</v>
      </c>
      <c r="D11">
        <v>23</v>
      </c>
      <c r="E11" t="s">
        <v>54</v>
      </c>
      <c r="F11" t="s">
        <v>41</v>
      </c>
      <c r="G11" s="1"/>
      <c r="H11" s="1"/>
      <c r="R11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11" s="2"/>
      <c r="T11" t="s">
        <v>26</v>
      </c>
      <c r="U11" s="3"/>
    </row>
    <row r="12" spans="1:22" ht="14.4" x14ac:dyDescent="0.3">
      <c r="A12" t="s">
        <v>55</v>
      </c>
      <c r="C12" t="s">
        <v>23</v>
      </c>
      <c r="D12">
        <v>23</v>
      </c>
      <c r="E12" t="s">
        <v>56</v>
      </c>
      <c r="F12" t="s">
        <v>25</v>
      </c>
      <c r="G12" s="1">
        <v>18.399999999999999</v>
      </c>
      <c r="H12" s="1">
        <v>21.5</v>
      </c>
      <c r="I12">
        <v>51</v>
      </c>
      <c r="J12">
        <v>120</v>
      </c>
      <c r="K12">
        <v>270</v>
      </c>
      <c r="L12">
        <v>44</v>
      </c>
      <c r="M12">
        <v>110</v>
      </c>
      <c r="N12">
        <v>270</v>
      </c>
      <c r="O12">
        <v>10</v>
      </c>
      <c r="P12">
        <v>92</v>
      </c>
      <c r="Q12">
        <v>270</v>
      </c>
      <c r="R12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12" s="2"/>
      <c r="T12" t="s">
        <v>26</v>
      </c>
      <c r="U12" s="3"/>
    </row>
    <row r="13" spans="1:22" ht="14.4" x14ac:dyDescent="0.3">
      <c r="A13" t="s">
        <v>57</v>
      </c>
      <c r="C13" t="s">
        <v>23</v>
      </c>
      <c r="D13">
        <v>23</v>
      </c>
      <c r="E13" t="s">
        <v>58</v>
      </c>
      <c r="F13" t="s">
        <v>41</v>
      </c>
      <c r="G13" s="1"/>
      <c r="H13" s="1"/>
      <c r="R13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13" s="2"/>
      <c r="T13" t="s">
        <v>26</v>
      </c>
      <c r="U13" s="3"/>
    </row>
    <row r="14" spans="1:22" ht="14.4" x14ac:dyDescent="0.3">
      <c r="A14" t="s">
        <v>59</v>
      </c>
      <c r="C14" t="s">
        <v>23</v>
      </c>
      <c r="D14">
        <v>23</v>
      </c>
      <c r="E14" t="s">
        <v>60</v>
      </c>
      <c r="F14" t="s">
        <v>41</v>
      </c>
      <c r="G14" s="1"/>
      <c r="H14" s="1"/>
      <c r="R14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14" s="2"/>
      <c r="T14" t="s">
        <v>26</v>
      </c>
      <c r="U14" s="3"/>
    </row>
    <row r="15" spans="1:22" ht="14.4" x14ac:dyDescent="0.3">
      <c r="A15" t="s">
        <v>61</v>
      </c>
      <c r="C15" t="s">
        <v>23</v>
      </c>
      <c r="D15">
        <v>23</v>
      </c>
      <c r="E15" t="s">
        <v>62</v>
      </c>
      <c r="F15" t="s">
        <v>41</v>
      </c>
      <c r="G15" s="1">
        <v>13</v>
      </c>
      <c r="H15" s="1">
        <v>25</v>
      </c>
      <c r="I15">
        <v>36</v>
      </c>
      <c r="J15">
        <v>81</v>
      </c>
      <c r="K15">
        <v>190</v>
      </c>
      <c r="L15">
        <v>30</v>
      </c>
      <c r="M15">
        <v>79</v>
      </c>
      <c r="N15">
        <v>190</v>
      </c>
      <c r="O15">
        <v>7.1</v>
      </c>
      <c r="P15">
        <v>64</v>
      </c>
      <c r="Q15">
        <v>190</v>
      </c>
      <c r="R15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15" s="2"/>
      <c r="T15" t="s">
        <v>26</v>
      </c>
      <c r="U15" s="3"/>
    </row>
    <row r="16" spans="1:22" ht="14.4" x14ac:dyDescent="0.3">
      <c r="A16" t="s">
        <v>63</v>
      </c>
      <c r="C16" t="s">
        <v>23</v>
      </c>
      <c r="D16">
        <v>23</v>
      </c>
      <c r="E16" t="s">
        <v>64</v>
      </c>
      <c r="F16" t="s">
        <v>41</v>
      </c>
      <c r="G16" s="1"/>
      <c r="H16" s="1"/>
      <c r="R16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16" s="2"/>
      <c r="T16" t="s">
        <v>26</v>
      </c>
      <c r="U16" s="3"/>
    </row>
    <row r="17" spans="1:22" ht="14.4" x14ac:dyDescent="0.3">
      <c r="A17" t="s">
        <v>65</v>
      </c>
      <c r="B17" t="s">
        <v>66</v>
      </c>
      <c r="C17" t="s">
        <v>23</v>
      </c>
      <c r="D17">
        <v>23</v>
      </c>
      <c r="E17" t="s">
        <v>67</v>
      </c>
      <c r="F17" t="s">
        <v>30</v>
      </c>
      <c r="G17" s="1">
        <v>17</v>
      </c>
      <c r="H17" s="1">
        <v>81.769230769230774</v>
      </c>
      <c r="I17">
        <v>47</v>
      </c>
      <c r="J17">
        <v>110</v>
      </c>
      <c r="K17">
        <v>250</v>
      </c>
      <c r="L17">
        <v>40</v>
      </c>
      <c r="M17">
        <v>100</v>
      </c>
      <c r="N17">
        <v>250</v>
      </c>
      <c r="O17">
        <v>9.4</v>
      </c>
      <c r="P17">
        <v>84</v>
      </c>
      <c r="Q17">
        <v>250</v>
      </c>
      <c r="R17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Amber</v>
      </c>
      <c r="S17" s="2"/>
      <c r="T17" t="s">
        <v>31</v>
      </c>
      <c r="U17" s="3">
        <v>34304</v>
      </c>
      <c r="V17" t="s">
        <v>46</v>
      </c>
    </row>
    <row r="18" spans="1:22" ht="14.4" x14ac:dyDescent="0.3">
      <c r="A18" t="s">
        <v>68</v>
      </c>
      <c r="C18" t="s">
        <v>23</v>
      </c>
      <c r="D18">
        <v>23</v>
      </c>
      <c r="E18" t="s">
        <v>69</v>
      </c>
      <c r="F18" t="s">
        <v>30</v>
      </c>
      <c r="G18" s="1">
        <v>42</v>
      </c>
      <c r="H18" s="1">
        <v>427.69230769230768</v>
      </c>
      <c r="I18">
        <v>120</v>
      </c>
      <c r="J18">
        <v>270</v>
      </c>
      <c r="K18">
        <v>640</v>
      </c>
      <c r="L18">
        <v>100</v>
      </c>
      <c r="M18">
        <v>270</v>
      </c>
      <c r="N18">
        <v>640</v>
      </c>
      <c r="O18">
        <v>24</v>
      </c>
      <c r="P18">
        <v>220</v>
      </c>
      <c r="Q18">
        <v>640</v>
      </c>
      <c r="R18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18" s="2">
        <v>0.69050336363636378</v>
      </c>
      <c r="T18" t="s">
        <v>70</v>
      </c>
      <c r="U18" s="3">
        <v>47853</v>
      </c>
      <c r="V18" t="s">
        <v>71</v>
      </c>
    </row>
    <row r="19" spans="1:22" ht="14.4" x14ac:dyDescent="0.3">
      <c r="A19" t="s">
        <v>72</v>
      </c>
      <c r="B19" t="s">
        <v>73</v>
      </c>
      <c r="C19" t="s">
        <v>23</v>
      </c>
      <c r="D19">
        <v>23</v>
      </c>
      <c r="E19" t="s">
        <v>74</v>
      </c>
      <c r="F19" t="s">
        <v>30</v>
      </c>
      <c r="G19" s="1">
        <v>84</v>
      </c>
      <c r="H19" s="1">
        <v>1762.3846153846155</v>
      </c>
      <c r="I19">
        <v>250</v>
      </c>
      <c r="J19">
        <v>560</v>
      </c>
      <c r="K19">
        <v>1300</v>
      </c>
      <c r="L19">
        <v>210</v>
      </c>
      <c r="M19">
        <v>550</v>
      </c>
      <c r="N19">
        <v>1300</v>
      </c>
      <c r="O19">
        <v>49</v>
      </c>
      <c r="P19">
        <v>440</v>
      </c>
      <c r="Q19">
        <v>1300</v>
      </c>
      <c r="R19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19" s="2">
        <v>0.131164</v>
      </c>
      <c r="T19" t="s">
        <v>31</v>
      </c>
      <c r="U19" s="3">
        <v>391653</v>
      </c>
      <c r="V19" t="s">
        <v>46</v>
      </c>
    </row>
    <row r="20" spans="1:22" ht="14.4" x14ac:dyDescent="0.3">
      <c r="A20" t="s">
        <v>75</v>
      </c>
      <c r="B20" t="s">
        <v>76</v>
      </c>
      <c r="C20" t="s">
        <v>23</v>
      </c>
      <c r="D20">
        <v>23</v>
      </c>
      <c r="E20" t="s">
        <v>77</v>
      </c>
      <c r="F20" t="s">
        <v>78</v>
      </c>
      <c r="G20" s="1">
        <v>1057</v>
      </c>
      <c r="H20" s="1">
        <v>15296.692307692309</v>
      </c>
      <c r="I20">
        <v>3300</v>
      </c>
      <c r="J20">
        <v>7500</v>
      </c>
      <c r="K20">
        <v>17000</v>
      </c>
      <c r="L20">
        <v>2800</v>
      </c>
      <c r="M20">
        <v>7300</v>
      </c>
      <c r="N20">
        <v>17000</v>
      </c>
      <c r="O20">
        <v>660</v>
      </c>
      <c r="P20">
        <v>5900</v>
      </c>
      <c r="Q20">
        <v>17000</v>
      </c>
      <c r="R20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20" s="2">
        <v>0.12654158333333335</v>
      </c>
      <c r="T20" t="s">
        <v>31</v>
      </c>
      <c r="U20" s="3">
        <v>6393606</v>
      </c>
      <c r="V20" t="s">
        <v>71</v>
      </c>
    </row>
    <row r="21" spans="1:22" ht="14.4" x14ac:dyDescent="0.3">
      <c r="A21" t="s">
        <v>79</v>
      </c>
      <c r="C21" t="s">
        <v>23</v>
      </c>
      <c r="D21">
        <v>23</v>
      </c>
      <c r="E21" t="s">
        <v>80</v>
      </c>
      <c r="F21" t="s">
        <v>25</v>
      </c>
      <c r="G21" s="1">
        <v>2</v>
      </c>
      <c r="H21" s="1">
        <v>910</v>
      </c>
      <c r="I21">
        <v>5</v>
      </c>
      <c r="J21">
        <v>11</v>
      </c>
      <c r="K21">
        <v>26</v>
      </c>
      <c r="L21">
        <v>4.2</v>
      </c>
      <c r="M21">
        <v>11</v>
      </c>
      <c r="N21">
        <v>26</v>
      </c>
      <c r="O21">
        <v>0.99</v>
      </c>
      <c r="P21">
        <v>9</v>
      </c>
      <c r="Q21">
        <v>26</v>
      </c>
      <c r="R21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21" s="2"/>
      <c r="T21" t="s">
        <v>31</v>
      </c>
      <c r="U21" s="3">
        <v>174100</v>
      </c>
      <c r="V21" t="s">
        <v>81</v>
      </c>
    </row>
    <row r="22" spans="1:22" ht="14.4" x14ac:dyDescent="0.3">
      <c r="A22" t="s">
        <v>82</v>
      </c>
      <c r="C22" t="s">
        <v>23</v>
      </c>
      <c r="D22">
        <v>23</v>
      </c>
      <c r="E22" t="s">
        <v>83</v>
      </c>
      <c r="F22" t="s">
        <v>30</v>
      </c>
      <c r="G22" s="1">
        <v>56</v>
      </c>
      <c r="H22" s="1">
        <v>166.3846154</v>
      </c>
      <c r="R22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22" s="2">
        <v>0.94</v>
      </c>
      <c r="T22" t="s">
        <v>84</v>
      </c>
      <c r="U22" s="3">
        <v>75079</v>
      </c>
      <c r="V22" t="s">
        <v>81</v>
      </c>
    </row>
    <row r="23" spans="1:22" ht="14.4" x14ac:dyDescent="0.3">
      <c r="A23" t="s">
        <v>85</v>
      </c>
      <c r="B23" t="s">
        <v>86</v>
      </c>
      <c r="C23" t="s">
        <v>23</v>
      </c>
      <c r="D23">
        <v>24</v>
      </c>
      <c r="E23" t="s">
        <v>87</v>
      </c>
      <c r="F23" t="s">
        <v>30</v>
      </c>
      <c r="G23" s="1">
        <v>99.36</v>
      </c>
      <c r="H23" s="1">
        <v>410.92307692307691</v>
      </c>
      <c r="I23">
        <v>290</v>
      </c>
      <c r="J23">
        <v>660</v>
      </c>
      <c r="K23">
        <v>1500</v>
      </c>
      <c r="L23">
        <v>250</v>
      </c>
      <c r="M23">
        <v>650</v>
      </c>
      <c r="N23">
        <v>1500</v>
      </c>
      <c r="O23">
        <v>58</v>
      </c>
      <c r="P23">
        <v>530</v>
      </c>
      <c r="Q23">
        <v>1500</v>
      </c>
      <c r="R23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Amber</v>
      </c>
      <c r="S23" s="2">
        <v>0.84678037500000003</v>
      </c>
      <c r="T23" t="s">
        <v>84</v>
      </c>
      <c r="U23" s="3">
        <v>18637</v>
      </c>
      <c r="V23" t="s">
        <v>88</v>
      </c>
    </row>
    <row r="24" spans="1:22" ht="14.4" x14ac:dyDescent="0.3">
      <c r="A24" t="s">
        <v>89</v>
      </c>
      <c r="C24" t="s">
        <v>23</v>
      </c>
      <c r="D24">
        <v>24</v>
      </c>
      <c r="E24" t="s">
        <v>90</v>
      </c>
      <c r="F24" t="s">
        <v>30</v>
      </c>
      <c r="G24" s="1">
        <v>39</v>
      </c>
      <c r="H24" s="1">
        <v>931.07692307692309</v>
      </c>
      <c r="I24">
        <v>110</v>
      </c>
      <c r="J24">
        <v>250</v>
      </c>
      <c r="K24">
        <v>590</v>
      </c>
      <c r="L24">
        <v>95</v>
      </c>
      <c r="M24">
        <v>250</v>
      </c>
      <c r="N24">
        <v>590</v>
      </c>
      <c r="O24">
        <v>22</v>
      </c>
      <c r="P24">
        <v>200</v>
      </c>
      <c r="Q24">
        <v>590</v>
      </c>
      <c r="R24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24" s="2">
        <v>0.97114</v>
      </c>
      <c r="T24" t="s">
        <v>84</v>
      </c>
      <c r="U24" s="3">
        <v>38454</v>
      </c>
      <c r="V24" t="s">
        <v>88</v>
      </c>
    </row>
    <row r="25" spans="1:22" ht="14.4" x14ac:dyDescent="0.3">
      <c r="A25" t="s">
        <v>91</v>
      </c>
      <c r="C25" t="s">
        <v>23</v>
      </c>
      <c r="D25">
        <v>24</v>
      </c>
      <c r="E25" t="s">
        <v>92</v>
      </c>
      <c r="F25" t="s">
        <v>41</v>
      </c>
      <c r="G25" s="1">
        <v>13</v>
      </c>
      <c r="H25" s="1">
        <v>3</v>
      </c>
      <c r="I25">
        <v>36</v>
      </c>
      <c r="J25">
        <v>81</v>
      </c>
      <c r="K25">
        <v>190</v>
      </c>
      <c r="L25">
        <v>30</v>
      </c>
      <c r="M25">
        <v>79</v>
      </c>
      <c r="N25">
        <v>190</v>
      </c>
      <c r="O25">
        <v>7.1</v>
      </c>
      <c r="P25">
        <v>64</v>
      </c>
      <c r="Q25">
        <v>190</v>
      </c>
      <c r="R25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25" s="2"/>
      <c r="T25" t="s">
        <v>26</v>
      </c>
      <c r="U25" s="3"/>
    </row>
    <row r="26" spans="1:22" ht="14.4" x14ac:dyDescent="0.3">
      <c r="A26" t="s">
        <v>93</v>
      </c>
      <c r="B26" t="s">
        <v>94</v>
      </c>
      <c r="C26" t="s">
        <v>23</v>
      </c>
      <c r="D26">
        <v>24</v>
      </c>
      <c r="E26" t="s">
        <v>95</v>
      </c>
      <c r="F26" t="s">
        <v>30</v>
      </c>
      <c r="G26" s="1">
        <v>248</v>
      </c>
      <c r="H26" s="1"/>
      <c r="I26">
        <v>760</v>
      </c>
      <c r="J26">
        <v>1700</v>
      </c>
      <c r="K26">
        <v>4000</v>
      </c>
      <c r="L26">
        <v>640</v>
      </c>
      <c r="M26">
        <v>1700</v>
      </c>
      <c r="N26">
        <v>4000</v>
      </c>
      <c r="O26">
        <v>150</v>
      </c>
      <c r="P26">
        <v>1300</v>
      </c>
      <c r="Q26">
        <v>4000</v>
      </c>
      <c r="R26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26" s="2"/>
      <c r="T26" t="s">
        <v>26</v>
      </c>
      <c r="U26" s="3"/>
    </row>
    <row r="27" spans="1:22" ht="14.4" x14ac:dyDescent="0.3">
      <c r="A27" t="s">
        <v>96</v>
      </c>
      <c r="C27" t="s">
        <v>23</v>
      </c>
      <c r="D27">
        <v>24</v>
      </c>
      <c r="E27" t="s">
        <v>97</v>
      </c>
      <c r="F27" t="s">
        <v>41</v>
      </c>
      <c r="G27" s="1">
        <v>14</v>
      </c>
      <c r="H27" s="1">
        <v>6</v>
      </c>
      <c r="I27">
        <v>39</v>
      </c>
      <c r="J27">
        <v>87</v>
      </c>
      <c r="K27">
        <v>200</v>
      </c>
      <c r="L27">
        <v>33</v>
      </c>
      <c r="M27">
        <v>85</v>
      </c>
      <c r="N27">
        <v>200</v>
      </c>
      <c r="O27">
        <v>7.7</v>
      </c>
      <c r="P27">
        <v>69</v>
      </c>
      <c r="Q27">
        <v>200</v>
      </c>
      <c r="R27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27" s="2"/>
      <c r="T27" t="s">
        <v>26</v>
      </c>
      <c r="U27" s="3"/>
    </row>
    <row r="28" spans="1:22" ht="14.4" x14ac:dyDescent="0.3">
      <c r="A28" t="s">
        <v>98</v>
      </c>
      <c r="C28" t="s">
        <v>23</v>
      </c>
      <c r="D28">
        <v>24</v>
      </c>
      <c r="E28" t="s">
        <v>99</v>
      </c>
      <c r="F28" t="s">
        <v>41</v>
      </c>
      <c r="G28" s="1">
        <v>10</v>
      </c>
      <c r="H28" s="1">
        <v>1.6666666666666667</v>
      </c>
      <c r="I28">
        <v>27</v>
      </c>
      <c r="J28">
        <v>61</v>
      </c>
      <c r="K28">
        <v>140</v>
      </c>
      <c r="L28">
        <v>23</v>
      </c>
      <c r="M28">
        <v>60</v>
      </c>
      <c r="N28">
        <v>140</v>
      </c>
      <c r="O28">
        <v>5.4</v>
      </c>
      <c r="P28">
        <v>49</v>
      </c>
      <c r="Q28">
        <v>140</v>
      </c>
      <c r="R28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28" s="2"/>
      <c r="T28" t="s">
        <v>26</v>
      </c>
      <c r="U28" s="3"/>
    </row>
    <row r="29" spans="1:22" ht="14.4" x14ac:dyDescent="0.3">
      <c r="A29" t="s">
        <v>100</v>
      </c>
      <c r="B29" t="s">
        <v>101</v>
      </c>
      <c r="C29" t="s">
        <v>23</v>
      </c>
      <c r="D29">
        <v>24</v>
      </c>
      <c r="E29" t="s">
        <v>102</v>
      </c>
      <c r="F29" t="s">
        <v>41</v>
      </c>
      <c r="G29" s="1">
        <v>22</v>
      </c>
      <c r="H29" s="1">
        <v>6</v>
      </c>
      <c r="I29">
        <v>62</v>
      </c>
      <c r="J29">
        <v>140</v>
      </c>
      <c r="K29">
        <v>330</v>
      </c>
      <c r="L29">
        <v>53</v>
      </c>
      <c r="M29">
        <v>140</v>
      </c>
      <c r="N29">
        <v>330</v>
      </c>
      <c r="O29">
        <v>12</v>
      </c>
      <c r="P29">
        <v>110</v>
      </c>
      <c r="Q29">
        <v>320</v>
      </c>
      <c r="R29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29" s="2"/>
      <c r="T29" t="s">
        <v>26</v>
      </c>
      <c r="U29" s="3"/>
    </row>
    <row r="30" spans="1:22" ht="14.4" x14ac:dyDescent="0.3">
      <c r="A30" t="s">
        <v>103</v>
      </c>
      <c r="B30" t="s">
        <v>104</v>
      </c>
      <c r="C30" t="s">
        <v>23</v>
      </c>
      <c r="D30">
        <v>24</v>
      </c>
      <c r="E30" t="s">
        <v>105</v>
      </c>
      <c r="F30" t="s">
        <v>30</v>
      </c>
      <c r="G30" s="1">
        <v>245</v>
      </c>
      <c r="H30" s="1">
        <v>39.92307692307692</v>
      </c>
      <c r="I30">
        <v>750</v>
      </c>
      <c r="J30">
        <v>1700</v>
      </c>
      <c r="K30">
        <v>3900</v>
      </c>
      <c r="L30">
        <v>630</v>
      </c>
      <c r="M30">
        <v>1600</v>
      </c>
      <c r="N30">
        <v>3900</v>
      </c>
      <c r="O30">
        <v>150</v>
      </c>
      <c r="P30">
        <v>1300</v>
      </c>
      <c r="Q30">
        <v>3900</v>
      </c>
      <c r="R30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30" s="2">
        <v>0.4166665</v>
      </c>
      <c r="T30" t="s">
        <v>106</v>
      </c>
      <c r="U30" s="3"/>
    </row>
    <row r="31" spans="1:22" ht="14.4" x14ac:dyDescent="0.3">
      <c r="A31" t="s">
        <v>107</v>
      </c>
      <c r="C31" t="s">
        <v>23</v>
      </c>
      <c r="D31">
        <v>24</v>
      </c>
      <c r="E31" t="s">
        <v>108</v>
      </c>
      <c r="F31" t="s">
        <v>30</v>
      </c>
      <c r="G31" s="1">
        <v>116</v>
      </c>
      <c r="H31" s="1">
        <v>81</v>
      </c>
      <c r="I31">
        <v>350</v>
      </c>
      <c r="J31">
        <v>780</v>
      </c>
      <c r="K31">
        <v>1800</v>
      </c>
      <c r="L31">
        <v>290</v>
      </c>
      <c r="M31">
        <v>760</v>
      </c>
      <c r="N31">
        <v>1800</v>
      </c>
      <c r="O31">
        <v>68</v>
      </c>
      <c r="P31">
        <v>620</v>
      </c>
      <c r="Q31">
        <v>1800</v>
      </c>
      <c r="R31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31" s="2">
        <v>0.8181816666666667</v>
      </c>
      <c r="T31" t="s">
        <v>106</v>
      </c>
      <c r="U31" s="3"/>
    </row>
    <row r="32" spans="1:22" ht="14.4" x14ac:dyDescent="0.3">
      <c r="A32" t="s">
        <v>109</v>
      </c>
      <c r="C32" t="s">
        <v>23</v>
      </c>
      <c r="D32">
        <v>24</v>
      </c>
      <c r="E32" t="s">
        <v>110</v>
      </c>
      <c r="F32" t="s">
        <v>25</v>
      </c>
      <c r="G32" s="1"/>
      <c r="H32" s="1"/>
      <c r="R32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32" s="2"/>
      <c r="T32" t="s">
        <v>26</v>
      </c>
      <c r="U32" s="3"/>
    </row>
    <row r="33" spans="1:22" ht="14.4" x14ac:dyDescent="0.3">
      <c r="A33" t="s">
        <v>111</v>
      </c>
      <c r="C33" t="s">
        <v>23</v>
      </c>
      <c r="D33">
        <v>24</v>
      </c>
      <c r="E33" t="s">
        <v>112</v>
      </c>
      <c r="F33" t="s">
        <v>30</v>
      </c>
      <c r="G33" s="1">
        <v>12</v>
      </c>
      <c r="H33" s="1">
        <v>232.46153846153845</v>
      </c>
      <c r="I33">
        <v>33</v>
      </c>
      <c r="J33">
        <v>74</v>
      </c>
      <c r="K33">
        <v>170</v>
      </c>
      <c r="L33">
        <v>28</v>
      </c>
      <c r="M33">
        <v>72</v>
      </c>
      <c r="N33">
        <v>170</v>
      </c>
      <c r="O33">
        <v>6.5</v>
      </c>
      <c r="P33">
        <v>59</v>
      </c>
      <c r="Q33">
        <v>170</v>
      </c>
      <c r="R33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33" s="2">
        <v>0.96296300000000001</v>
      </c>
      <c r="T33" t="s">
        <v>70</v>
      </c>
      <c r="U33" s="3">
        <v>15633</v>
      </c>
      <c r="V33" t="s">
        <v>88</v>
      </c>
    </row>
    <row r="34" spans="1:22" ht="14.4" x14ac:dyDescent="0.3">
      <c r="A34" t="s">
        <v>113</v>
      </c>
      <c r="C34" t="s">
        <v>114</v>
      </c>
      <c r="D34">
        <v>25</v>
      </c>
      <c r="E34" t="s">
        <v>115</v>
      </c>
      <c r="F34" t="s">
        <v>30</v>
      </c>
      <c r="G34" s="1">
        <v>69.89</v>
      </c>
      <c r="H34" s="1">
        <v>3659.6923076923076</v>
      </c>
      <c r="I34">
        <v>200</v>
      </c>
      <c r="J34">
        <v>460</v>
      </c>
      <c r="K34">
        <v>1100</v>
      </c>
      <c r="L34">
        <v>100</v>
      </c>
      <c r="M34">
        <v>420</v>
      </c>
      <c r="N34">
        <v>1100</v>
      </c>
      <c r="O34">
        <v>41</v>
      </c>
      <c r="P34">
        <v>370</v>
      </c>
      <c r="Q34">
        <v>1100</v>
      </c>
      <c r="R34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34" s="2">
        <v>9.3825166666666668E-2</v>
      </c>
      <c r="T34" t="s">
        <v>31</v>
      </c>
      <c r="U34" s="3">
        <v>254011</v>
      </c>
      <c r="V34" t="s">
        <v>116</v>
      </c>
    </row>
    <row r="35" spans="1:22" ht="14.4" x14ac:dyDescent="0.3">
      <c r="A35" t="s">
        <v>117</v>
      </c>
      <c r="C35" t="s">
        <v>114</v>
      </c>
      <c r="D35">
        <v>25</v>
      </c>
      <c r="E35" t="s">
        <v>118</v>
      </c>
      <c r="F35" t="s">
        <v>45</v>
      </c>
      <c r="G35" s="1">
        <v>19.71</v>
      </c>
      <c r="H35" s="1">
        <v>18259.23076923077</v>
      </c>
      <c r="I35">
        <v>55</v>
      </c>
      <c r="J35">
        <v>120</v>
      </c>
      <c r="K35">
        <v>290</v>
      </c>
      <c r="L35">
        <v>27</v>
      </c>
      <c r="M35">
        <v>110</v>
      </c>
      <c r="N35">
        <v>290</v>
      </c>
      <c r="O35">
        <v>11</v>
      </c>
      <c r="P35">
        <v>98</v>
      </c>
      <c r="Q35">
        <v>290</v>
      </c>
      <c r="R35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35" s="2">
        <v>1.9189000000000001E-2</v>
      </c>
      <c r="T35" t="s">
        <v>31</v>
      </c>
      <c r="U35" s="3">
        <v>2851245</v>
      </c>
      <c r="V35" t="s">
        <v>116</v>
      </c>
    </row>
    <row r="36" spans="1:22" ht="14.4" x14ac:dyDescent="0.3">
      <c r="A36" t="s">
        <v>119</v>
      </c>
      <c r="B36" t="s">
        <v>120</v>
      </c>
      <c r="C36" t="s">
        <v>114</v>
      </c>
      <c r="D36">
        <v>25</v>
      </c>
      <c r="E36" t="s">
        <v>121</v>
      </c>
      <c r="F36" t="s">
        <v>30</v>
      </c>
      <c r="G36" s="1">
        <v>856.34</v>
      </c>
      <c r="H36" s="1">
        <v>2704.6923076923076</v>
      </c>
      <c r="I36">
        <v>2700</v>
      </c>
      <c r="J36">
        <v>6000</v>
      </c>
      <c r="K36">
        <v>14000</v>
      </c>
      <c r="L36">
        <v>1300</v>
      </c>
      <c r="M36">
        <v>5400</v>
      </c>
      <c r="N36">
        <v>14000</v>
      </c>
      <c r="O36">
        <v>530</v>
      </c>
      <c r="P36">
        <v>4800</v>
      </c>
      <c r="Q36">
        <v>14000</v>
      </c>
      <c r="R36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Amber</v>
      </c>
      <c r="S36" s="2">
        <v>0.23036571875</v>
      </c>
      <c r="T36" t="s">
        <v>31</v>
      </c>
      <c r="U36" s="3">
        <v>262245</v>
      </c>
      <c r="V36" t="s">
        <v>116</v>
      </c>
    </row>
    <row r="37" spans="1:22" ht="14.4" x14ac:dyDescent="0.3">
      <c r="A37" t="s">
        <v>122</v>
      </c>
      <c r="B37" t="s">
        <v>123</v>
      </c>
      <c r="C37" t="s">
        <v>114</v>
      </c>
      <c r="D37">
        <v>25</v>
      </c>
      <c r="E37" t="s">
        <v>124</v>
      </c>
      <c r="F37" t="s">
        <v>30</v>
      </c>
      <c r="G37" s="1">
        <v>109</v>
      </c>
      <c r="H37" s="1">
        <v>737.23076923076928</v>
      </c>
      <c r="I37">
        <v>330</v>
      </c>
      <c r="J37">
        <v>730</v>
      </c>
      <c r="K37">
        <v>1700</v>
      </c>
      <c r="L37">
        <v>160</v>
      </c>
      <c r="M37">
        <v>660</v>
      </c>
      <c r="N37">
        <v>1700</v>
      </c>
      <c r="O37">
        <v>64</v>
      </c>
      <c r="P37">
        <v>580</v>
      </c>
      <c r="Q37">
        <v>1700</v>
      </c>
      <c r="R37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37" s="2">
        <v>0.31911450000000002</v>
      </c>
      <c r="T37" t="s">
        <v>31</v>
      </c>
      <c r="U37" s="3">
        <v>120569</v>
      </c>
      <c r="V37" t="s">
        <v>125</v>
      </c>
    </row>
    <row r="38" spans="1:22" ht="14.4" x14ac:dyDescent="0.3">
      <c r="A38" t="s">
        <v>126</v>
      </c>
      <c r="C38" t="s">
        <v>114</v>
      </c>
      <c r="D38">
        <v>25</v>
      </c>
      <c r="E38" t="s">
        <v>127</v>
      </c>
      <c r="F38" t="s">
        <v>41</v>
      </c>
      <c r="G38" s="1"/>
      <c r="H38" s="1"/>
      <c r="R38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38" s="2"/>
      <c r="T38" t="s">
        <v>26</v>
      </c>
      <c r="U38" s="3"/>
    </row>
    <row r="39" spans="1:22" ht="14.4" x14ac:dyDescent="0.3">
      <c r="A39" t="s">
        <v>128</v>
      </c>
      <c r="C39" t="s">
        <v>114</v>
      </c>
      <c r="D39">
        <v>25</v>
      </c>
      <c r="E39" t="s">
        <v>129</v>
      </c>
      <c r="F39" t="s">
        <v>41</v>
      </c>
      <c r="G39" s="1"/>
      <c r="H39" s="1"/>
      <c r="R39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39" s="2"/>
      <c r="T39" t="s">
        <v>26</v>
      </c>
      <c r="U39" s="3"/>
    </row>
    <row r="40" spans="1:22" ht="14.4" x14ac:dyDescent="0.3">
      <c r="A40" t="s">
        <v>130</v>
      </c>
      <c r="C40" t="s">
        <v>114</v>
      </c>
      <c r="D40">
        <v>25</v>
      </c>
      <c r="E40" t="s">
        <v>131</v>
      </c>
      <c r="F40" t="s">
        <v>41</v>
      </c>
      <c r="G40" s="1"/>
      <c r="H40" s="1"/>
      <c r="R40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40" s="2"/>
      <c r="T40" t="s">
        <v>26</v>
      </c>
      <c r="U40" s="3"/>
    </row>
    <row r="41" spans="1:22" ht="14.4" x14ac:dyDescent="0.3">
      <c r="A41" t="s">
        <v>132</v>
      </c>
      <c r="C41" t="s">
        <v>114</v>
      </c>
      <c r="D41">
        <v>25</v>
      </c>
      <c r="E41" t="s">
        <v>133</v>
      </c>
      <c r="F41" t="s">
        <v>25</v>
      </c>
      <c r="G41" s="1">
        <v>10</v>
      </c>
      <c r="H41" s="1">
        <v>2138</v>
      </c>
      <c r="I41">
        <v>27</v>
      </c>
      <c r="J41">
        <v>61</v>
      </c>
      <c r="K41">
        <v>140</v>
      </c>
      <c r="L41">
        <v>13</v>
      </c>
      <c r="M41">
        <v>56</v>
      </c>
      <c r="N41">
        <v>140</v>
      </c>
      <c r="O41">
        <v>5.4</v>
      </c>
      <c r="P41">
        <v>49</v>
      </c>
      <c r="Q41">
        <v>140</v>
      </c>
      <c r="R41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41" s="2"/>
      <c r="T41" t="s">
        <v>26</v>
      </c>
      <c r="U41" s="3"/>
    </row>
    <row r="42" spans="1:22" ht="14.4" x14ac:dyDescent="0.3">
      <c r="A42" t="s">
        <v>134</v>
      </c>
      <c r="C42" t="s">
        <v>114</v>
      </c>
      <c r="D42">
        <v>25</v>
      </c>
      <c r="E42" t="s">
        <v>135</v>
      </c>
      <c r="F42" t="s">
        <v>41</v>
      </c>
      <c r="G42" s="1"/>
      <c r="H42" s="1"/>
      <c r="R42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42" s="2"/>
      <c r="T42" t="s">
        <v>26</v>
      </c>
      <c r="U42" s="3"/>
    </row>
    <row r="43" spans="1:22" ht="14.4" x14ac:dyDescent="0.3">
      <c r="A43" t="s">
        <v>136</v>
      </c>
      <c r="C43" t="s">
        <v>114</v>
      </c>
      <c r="D43">
        <v>25</v>
      </c>
      <c r="E43" t="s">
        <v>137</v>
      </c>
      <c r="F43" t="s">
        <v>41</v>
      </c>
      <c r="G43" s="1"/>
      <c r="H43" s="1"/>
      <c r="R43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43" s="2"/>
      <c r="T43" t="s">
        <v>26</v>
      </c>
      <c r="U43" s="3"/>
    </row>
    <row r="44" spans="1:22" ht="14.4" x14ac:dyDescent="0.3">
      <c r="A44" t="s">
        <v>138</v>
      </c>
      <c r="C44" t="s">
        <v>114</v>
      </c>
      <c r="D44">
        <v>25</v>
      </c>
      <c r="E44" t="s">
        <v>139</v>
      </c>
      <c r="F44" t="s">
        <v>41</v>
      </c>
      <c r="G44" s="1"/>
      <c r="H44" s="1"/>
      <c r="R44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44" s="2"/>
      <c r="T44" t="s">
        <v>26</v>
      </c>
      <c r="U44" s="3"/>
    </row>
    <row r="45" spans="1:22" ht="14.4" x14ac:dyDescent="0.3">
      <c r="A45" t="s">
        <v>140</v>
      </c>
      <c r="C45" t="s">
        <v>114</v>
      </c>
      <c r="D45">
        <v>25</v>
      </c>
      <c r="E45" t="s">
        <v>141</v>
      </c>
      <c r="F45" t="s">
        <v>41</v>
      </c>
      <c r="G45" s="1">
        <v>6</v>
      </c>
      <c r="H45" s="1"/>
      <c r="I45">
        <v>16</v>
      </c>
      <c r="J45">
        <v>36</v>
      </c>
      <c r="K45">
        <v>84</v>
      </c>
      <c r="L45">
        <v>7.8</v>
      </c>
      <c r="M45">
        <v>33</v>
      </c>
      <c r="N45">
        <v>84</v>
      </c>
      <c r="O45">
        <v>3.2</v>
      </c>
      <c r="P45">
        <v>29</v>
      </c>
      <c r="Q45">
        <v>84</v>
      </c>
      <c r="R45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45" s="2"/>
      <c r="T45" t="s">
        <v>26</v>
      </c>
      <c r="U45" s="3"/>
    </row>
    <row r="46" spans="1:22" ht="14.4" x14ac:dyDescent="0.3">
      <c r="A46" t="s">
        <v>142</v>
      </c>
      <c r="C46" t="s">
        <v>114</v>
      </c>
      <c r="D46">
        <v>25</v>
      </c>
      <c r="E46" t="s">
        <v>143</v>
      </c>
      <c r="F46" t="s">
        <v>25</v>
      </c>
      <c r="G46" s="1">
        <v>4.7</v>
      </c>
      <c r="H46" s="1">
        <v>38.444444444444443</v>
      </c>
      <c r="I46">
        <v>12</v>
      </c>
      <c r="J46">
        <v>28</v>
      </c>
      <c r="K46">
        <v>65</v>
      </c>
      <c r="L46">
        <v>6</v>
      </c>
      <c r="M46">
        <v>25</v>
      </c>
      <c r="N46">
        <v>65</v>
      </c>
      <c r="O46">
        <v>2.5</v>
      </c>
      <c r="P46">
        <v>22</v>
      </c>
      <c r="Q46">
        <v>65</v>
      </c>
      <c r="R46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46" s="2"/>
      <c r="T46" t="s">
        <v>26</v>
      </c>
      <c r="U46" s="3"/>
    </row>
    <row r="47" spans="1:22" ht="14.4" x14ac:dyDescent="0.3">
      <c r="A47" t="s">
        <v>144</v>
      </c>
      <c r="C47" t="s">
        <v>114</v>
      </c>
      <c r="D47">
        <v>25</v>
      </c>
      <c r="E47" t="s">
        <v>145</v>
      </c>
      <c r="F47" t="s">
        <v>41</v>
      </c>
      <c r="G47" s="1">
        <v>14</v>
      </c>
      <c r="H47" s="1">
        <v>91.25</v>
      </c>
      <c r="I47">
        <v>39</v>
      </c>
      <c r="J47">
        <v>87</v>
      </c>
      <c r="K47">
        <v>200</v>
      </c>
      <c r="L47">
        <v>19</v>
      </c>
      <c r="M47">
        <v>79</v>
      </c>
      <c r="N47">
        <v>200</v>
      </c>
      <c r="O47">
        <v>7.7</v>
      </c>
      <c r="P47">
        <v>69</v>
      </c>
      <c r="Q47">
        <v>200</v>
      </c>
      <c r="R47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47" s="2"/>
      <c r="T47" t="s">
        <v>26</v>
      </c>
      <c r="U47" s="3"/>
    </row>
    <row r="48" spans="1:22" ht="14.4" x14ac:dyDescent="0.3">
      <c r="A48" t="s">
        <v>146</v>
      </c>
      <c r="C48" t="s">
        <v>114</v>
      </c>
      <c r="D48">
        <v>25</v>
      </c>
      <c r="E48" t="s">
        <v>147</v>
      </c>
      <c r="F48" t="s">
        <v>41</v>
      </c>
      <c r="G48" s="1"/>
      <c r="H48" s="1"/>
      <c r="R48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48" s="2"/>
      <c r="T48" t="s">
        <v>26</v>
      </c>
      <c r="U48" s="3"/>
    </row>
    <row r="49" spans="1:22" ht="14.4" x14ac:dyDescent="0.3">
      <c r="A49" t="s">
        <v>148</v>
      </c>
      <c r="C49" t="s">
        <v>114</v>
      </c>
      <c r="D49">
        <v>25</v>
      </c>
      <c r="E49" t="s">
        <v>149</v>
      </c>
      <c r="F49" t="s">
        <v>41</v>
      </c>
      <c r="G49" s="1"/>
      <c r="H49" s="1"/>
      <c r="R49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49" s="2"/>
      <c r="T49" t="s">
        <v>26</v>
      </c>
      <c r="U49" s="3"/>
    </row>
    <row r="50" spans="1:22" ht="14.4" x14ac:dyDescent="0.3">
      <c r="A50" t="s">
        <v>150</v>
      </c>
      <c r="C50" t="s">
        <v>114</v>
      </c>
      <c r="D50">
        <v>25</v>
      </c>
      <c r="E50" t="s">
        <v>151</v>
      </c>
      <c r="F50" t="s">
        <v>25</v>
      </c>
      <c r="G50" s="1">
        <v>43</v>
      </c>
      <c r="H50" s="1">
        <v>31.444444444444443</v>
      </c>
      <c r="I50">
        <v>120</v>
      </c>
      <c r="J50">
        <v>280</v>
      </c>
      <c r="K50">
        <v>650</v>
      </c>
      <c r="L50">
        <v>61</v>
      </c>
      <c r="M50">
        <v>250</v>
      </c>
      <c r="N50">
        <v>650</v>
      </c>
      <c r="O50">
        <v>25</v>
      </c>
      <c r="P50">
        <v>220</v>
      </c>
      <c r="Q50">
        <v>650</v>
      </c>
      <c r="R50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50" s="2"/>
      <c r="T50" t="s">
        <v>26</v>
      </c>
      <c r="U50" s="3"/>
    </row>
    <row r="51" spans="1:22" ht="14.4" x14ac:dyDescent="0.3">
      <c r="A51" t="s">
        <v>152</v>
      </c>
      <c r="C51" t="s">
        <v>114</v>
      </c>
      <c r="D51">
        <v>25</v>
      </c>
      <c r="E51" t="s">
        <v>153</v>
      </c>
      <c r="F51" t="s">
        <v>41</v>
      </c>
      <c r="G51" s="1">
        <v>7.7</v>
      </c>
      <c r="H51" s="1">
        <v>47.5</v>
      </c>
      <c r="I51">
        <v>21</v>
      </c>
      <c r="J51">
        <v>47</v>
      </c>
      <c r="K51">
        <v>110</v>
      </c>
      <c r="L51">
        <v>10</v>
      </c>
      <c r="M51">
        <v>42</v>
      </c>
      <c r="N51">
        <v>110</v>
      </c>
      <c r="O51">
        <v>4.0999999999999996</v>
      </c>
      <c r="P51">
        <v>37</v>
      </c>
      <c r="Q51">
        <v>110</v>
      </c>
      <c r="R51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51" s="2"/>
      <c r="T51" t="s">
        <v>26</v>
      </c>
      <c r="U51" s="3"/>
    </row>
    <row r="52" spans="1:22" ht="14.4" x14ac:dyDescent="0.3">
      <c r="A52" t="s">
        <v>154</v>
      </c>
      <c r="C52" t="s">
        <v>114</v>
      </c>
      <c r="D52">
        <v>25</v>
      </c>
      <c r="E52" t="s">
        <v>155</v>
      </c>
      <c r="F52" t="s">
        <v>41</v>
      </c>
      <c r="G52" s="1">
        <v>10</v>
      </c>
      <c r="H52" s="1"/>
      <c r="I52">
        <v>27</v>
      </c>
      <c r="J52">
        <v>61</v>
      </c>
      <c r="K52">
        <v>140</v>
      </c>
      <c r="L52">
        <v>13</v>
      </c>
      <c r="M52">
        <v>55</v>
      </c>
      <c r="N52">
        <v>140</v>
      </c>
      <c r="O52">
        <v>5.4</v>
      </c>
      <c r="P52">
        <v>49</v>
      </c>
      <c r="Q52">
        <v>140</v>
      </c>
      <c r="R52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52" s="2"/>
      <c r="T52" t="s">
        <v>26</v>
      </c>
      <c r="U52" s="3"/>
    </row>
    <row r="53" spans="1:22" ht="14.4" x14ac:dyDescent="0.3">
      <c r="A53" t="s">
        <v>156</v>
      </c>
      <c r="C53" t="s">
        <v>114</v>
      </c>
      <c r="D53">
        <v>25</v>
      </c>
      <c r="E53" t="s">
        <v>157</v>
      </c>
      <c r="F53" t="s">
        <v>25</v>
      </c>
      <c r="G53" s="1">
        <v>26</v>
      </c>
      <c r="H53" s="1">
        <v>22.5</v>
      </c>
      <c r="I53">
        <v>73</v>
      </c>
      <c r="J53">
        <v>170</v>
      </c>
      <c r="K53">
        <v>390</v>
      </c>
      <c r="L53">
        <v>36</v>
      </c>
      <c r="M53">
        <v>150</v>
      </c>
      <c r="N53">
        <v>390</v>
      </c>
      <c r="O53">
        <v>15</v>
      </c>
      <c r="P53">
        <v>130</v>
      </c>
      <c r="Q53">
        <v>390</v>
      </c>
      <c r="R53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53" s="2"/>
      <c r="T53" t="s">
        <v>26</v>
      </c>
      <c r="U53" s="3"/>
    </row>
    <row r="54" spans="1:22" ht="14.4" x14ac:dyDescent="0.3">
      <c r="A54" t="s">
        <v>158</v>
      </c>
      <c r="C54" t="s">
        <v>114</v>
      </c>
      <c r="D54">
        <v>25</v>
      </c>
      <c r="E54" t="s">
        <v>159</v>
      </c>
      <c r="F54" t="s">
        <v>25</v>
      </c>
      <c r="G54" s="1">
        <v>25</v>
      </c>
      <c r="H54" s="1">
        <v>64.599999999999994</v>
      </c>
      <c r="I54">
        <v>71</v>
      </c>
      <c r="J54">
        <v>160</v>
      </c>
      <c r="K54">
        <v>370</v>
      </c>
      <c r="L54">
        <v>35</v>
      </c>
      <c r="M54">
        <v>140</v>
      </c>
      <c r="N54">
        <v>370</v>
      </c>
      <c r="O54">
        <v>14</v>
      </c>
      <c r="P54">
        <v>130</v>
      </c>
      <c r="Q54">
        <v>370</v>
      </c>
      <c r="R54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54" s="2">
        <v>0.1111115</v>
      </c>
      <c r="T54" t="s">
        <v>31</v>
      </c>
      <c r="U54" s="3">
        <v>2093</v>
      </c>
      <c r="V54" t="s">
        <v>116</v>
      </c>
    </row>
    <row r="55" spans="1:22" ht="14.4" x14ac:dyDescent="0.3">
      <c r="A55" t="s">
        <v>160</v>
      </c>
      <c r="C55" t="s">
        <v>114</v>
      </c>
      <c r="D55">
        <v>25</v>
      </c>
      <c r="E55" t="s">
        <v>161</v>
      </c>
      <c r="F55" t="s">
        <v>30</v>
      </c>
      <c r="G55" s="1">
        <v>77</v>
      </c>
      <c r="H55" s="1">
        <v>602.61538461538464</v>
      </c>
      <c r="I55">
        <v>230</v>
      </c>
      <c r="J55">
        <v>510</v>
      </c>
      <c r="K55">
        <v>1200</v>
      </c>
      <c r="L55">
        <v>110</v>
      </c>
      <c r="M55">
        <v>460</v>
      </c>
      <c r="N55">
        <v>1200</v>
      </c>
      <c r="O55">
        <v>45</v>
      </c>
      <c r="P55">
        <v>400</v>
      </c>
      <c r="Q55">
        <v>1200</v>
      </c>
      <c r="R55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55" s="2">
        <v>0.35971340000000002</v>
      </c>
      <c r="T55" t="s">
        <v>31</v>
      </c>
      <c r="U55" s="3">
        <v>82572</v>
      </c>
      <c r="V55" t="s">
        <v>125</v>
      </c>
    </row>
    <row r="56" spans="1:22" ht="14.4" x14ac:dyDescent="0.3">
      <c r="A56" t="s">
        <v>162</v>
      </c>
      <c r="C56" t="s">
        <v>114</v>
      </c>
      <c r="D56">
        <v>25</v>
      </c>
      <c r="E56" t="s">
        <v>163</v>
      </c>
      <c r="F56" t="s">
        <v>25</v>
      </c>
      <c r="G56" s="1">
        <v>20</v>
      </c>
      <c r="H56" s="1">
        <v>510.625</v>
      </c>
      <c r="I56">
        <v>56</v>
      </c>
      <c r="J56">
        <v>130</v>
      </c>
      <c r="K56">
        <v>290</v>
      </c>
      <c r="L56">
        <v>27</v>
      </c>
      <c r="M56">
        <v>110</v>
      </c>
      <c r="N56">
        <v>290</v>
      </c>
      <c r="O56">
        <v>11</v>
      </c>
      <c r="P56">
        <v>100</v>
      </c>
      <c r="Q56">
        <v>290</v>
      </c>
      <c r="R56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56" s="2">
        <v>8.5606000000000002E-2</v>
      </c>
      <c r="T56" t="s">
        <v>31</v>
      </c>
      <c r="U56" s="3">
        <v>13291</v>
      </c>
      <c r="V56" t="s">
        <v>116</v>
      </c>
    </row>
    <row r="57" spans="1:22" ht="14.4" x14ac:dyDescent="0.3">
      <c r="A57" t="s">
        <v>164</v>
      </c>
      <c r="C57" t="s">
        <v>114</v>
      </c>
      <c r="D57">
        <v>25</v>
      </c>
      <c r="E57" t="s">
        <v>165</v>
      </c>
      <c r="F57" t="s">
        <v>30</v>
      </c>
      <c r="G57" s="1">
        <v>194</v>
      </c>
      <c r="H57" s="1">
        <v>231</v>
      </c>
      <c r="I57">
        <v>590</v>
      </c>
      <c r="J57">
        <v>1300</v>
      </c>
      <c r="K57">
        <v>3100</v>
      </c>
      <c r="L57">
        <v>290</v>
      </c>
      <c r="M57">
        <v>1200</v>
      </c>
      <c r="N57">
        <v>3100</v>
      </c>
      <c r="O57">
        <v>120</v>
      </c>
      <c r="P57">
        <v>1000</v>
      </c>
      <c r="Q57">
        <v>3100</v>
      </c>
      <c r="R57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57" s="2"/>
      <c r="T57" t="s">
        <v>26</v>
      </c>
      <c r="U57" s="3"/>
      <c r="V57" t="s">
        <v>166</v>
      </c>
    </row>
    <row r="58" spans="1:22" ht="14.4" x14ac:dyDescent="0.3">
      <c r="A58" t="s">
        <v>167</v>
      </c>
      <c r="C58" t="s">
        <v>114</v>
      </c>
      <c r="D58">
        <v>26</v>
      </c>
      <c r="E58" t="s">
        <v>168</v>
      </c>
      <c r="F58" t="s">
        <v>30</v>
      </c>
      <c r="G58" s="1">
        <v>63.55</v>
      </c>
      <c r="H58" s="1">
        <v>305.30769230769232</v>
      </c>
      <c r="I58">
        <v>190</v>
      </c>
      <c r="J58">
        <v>420</v>
      </c>
      <c r="K58">
        <v>970</v>
      </c>
      <c r="L58">
        <v>91</v>
      </c>
      <c r="M58">
        <v>380</v>
      </c>
      <c r="N58">
        <v>970</v>
      </c>
      <c r="O58">
        <v>37</v>
      </c>
      <c r="P58">
        <v>330</v>
      </c>
      <c r="Q58">
        <v>970</v>
      </c>
      <c r="R58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Amber</v>
      </c>
      <c r="S58" s="2">
        <v>0.61111099999999996</v>
      </c>
      <c r="T58" t="s">
        <v>106</v>
      </c>
      <c r="U58" s="3"/>
    </row>
    <row r="59" spans="1:22" ht="14.4" x14ac:dyDescent="0.3">
      <c r="A59" t="s">
        <v>169</v>
      </c>
      <c r="B59" t="s">
        <v>170</v>
      </c>
      <c r="C59" t="s">
        <v>114</v>
      </c>
      <c r="D59">
        <v>26</v>
      </c>
      <c r="E59" t="s">
        <v>171</v>
      </c>
      <c r="F59" t="s">
        <v>30</v>
      </c>
      <c r="G59" s="1">
        <v>101</v>
      </c>
      <c r="H59" s="1">
        <v>349.84615384615387</v>
      </c>
      <c r="I59">
        <v>300</v>
      </c>
      <c r="J59">
        <v>680</v>
      </c>
      <c r="K59">
        <v>1600</v>
      </c>
      <c r="L59">
        <v>150</v>
      </c>
      <c r="M59">
        <v>610</v>
      </c>
      <c r="N59">
        <v>1600</v>
      </c>
      <c r="O59">
        <v>59</v>
      </c>
      <c r="P59">
        <v>540</v>
      </c>
      <c r="Q59">
        <v>1600</v>
      </c>
      <c r="R59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Amber</v>
      </c>
      <c r="S59" s="2">
        <v>0.91071433333333329</v>
      </c>
      <c r="T59" t="s">
        <v>106</v>
      </c>
      <c r="U59" s="3"/>
    </row>
    <row r="60" spans="1:22" ht="14.4" x14ac:dyDescent="0.3">
      <c r="A60" t="s">
        <v>172</v>
      </c>
      <c r="C60" t="s">
        <v>114</v>
      </c>
      <c r="D60">
        <v>26</v>
      </c>
      <c r="E60" t="s">
        <v>173</v>
      </c>
      <c r="F60" t="s">
        <v>25</v>
      </c>
      <c r="G60" s="1">
        <v>44</v>
      </c>
      <c r="H60" s="1">
        <v>109.66666666666667</v>
      </c>
      <c r="I60">
        <v>130</v>
      </c>
      <c r="J60">
        <v>290</v>
      </c>
      <c r="K60">
        <v>670</v>
      </c>
      <c r="L60">
        <v>62</v>
      </c>
      <c r="M60">
        <v>260</v>
      </c>
      <c r="N60">
        <v>670</v>
      </c>
      <c r="O60">
        <v>25</v>
      </c>
      <c r="P60">
        <v>230</v>
      </c>
      <c r="Q60">
        <v>670</v>
      </c>
      <c r="R60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60" s="2"/>
      <c r="T60" t="s">
        <v>106</v>
      </c>
      <c r="U60" s="3"/>
    </row>
    <row r="61" spans="1:22" ht="14.4" x14ac:dyDescent="0.3">
      <c r="A61" t="s">
        <v>174</v>
      </c>
      <c r="B61" t="s">
        <v>175</v>
      </c>
      <c r="C61" t="s">
        <v>114</v>
      </c>
      <c r="D61">
        <v>26</v>
      </c>
      <c r="E61" t="s">
        <v>176</v>
      </c>
      <c r="F61" t="s">
        <v>30</v>
      </c>
      <c r="G61" s="1">
        <v>172</v>
      </c>
      <c r="H61" s="1">
        <v>777.92307692307691</v>
      </c>
      <c r="I61">
        <v>520</v>
      </c>
      <c r="J61">
        <v>1200</v>
      </c>
      <c r="K61">
        <v>2700</v>
      </c>
      <c r="L61">
        <v>250</v>
      </c>
      <c r="M61">
        <v>1100</v>
      </c>
      <c r="N61">
        <v>2700</v>
      </c>
      <c r="O61">
        <v>100</v>
      </c>
      <c r="P61">
        <v>930</v>
      </c>
      <c r="Q61">
        <v>2700</v>
      </c>
      <c r="R61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Amber</v>
      </c>
      <c r="S61" s="2">
        <v>0.59850800000000004</v>
      </c>
      <c r="T61" t="s">
        <v>106</v>
      </c>
      <c r="U61" s="3"/>
    </row>
    <row r="62" spans="1:22" ht="14.4" x14ac:dyDescent="0.3">
      <c r="A62" t="s">
        <v>177</v>
      </c>
      <c r="C62" t="s">
        <v>114</v>
      </c>
      <c r="D62">
        <v>26</v>
      </c>
      <c r="E62" t="s">
        <v>178</v>
      </c>
      <c r="F62" t="s">
        <v>25</v>
      </c>
      <c r="G62" s="1"/>
      <c r="H62" s="1"/>
      <c r="R62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62" s="2"/>
      <c r="T62" t="s">
        <v>26</v>
      </c>
      <c r="U62" s="3"/>
    </row>
    <row r="63" spans="1:22" ht="14.4" x14ac:dyDescent="0.3">
      <c r="A63" t="s">
        <v>179</v>
      </c>
      <c r="C63" t="s">
        <v>114</v>
      </c>
      <c r="D63">
        <v>26</v>
      </c>
      <c r="E63" t="s">
        <v>180</v>
      </c>
      <c r="F63" t="s">
        <v>41</v>
      </c>
      <c r="G63" s="1"/>
      <c r="H63" s="1"/>
      <c r="R63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63" s="2"/>
      <c r="T63" t="s">
        <v>26</v>
      </c>
      <c r="U63" s="3"/>
    </row>
    <row r="64" spans="1:22" ht="14.4" x14ac:dyDescent="0.3">
      <c r="A64" t="s">
        <v>181</v>
      </c>
      <c r="C64" t="s">
        <v>114</v>
      </c>
      <c r="D64">
        <v>26</v>
      </c>
      <c r="E64" t="s">
        <v>182</v>
      </c>
      <c r="F64" t="s">
        <v>41</v>
      </c>
      <c r="G64" s="1"/>
      <c r="H64" s="1"/>
      <c r="R64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64" s="2"/>
      <c r="T64" t="s">
        <v>26</v>
      </c>
      <c r="U64" s="3"/>
    </row>
    <row r="65" spans="1:22" ht="14.4" x14ac:dyDescent="0.3">
      <c r="A65" t="s">
        <v>183</v>
      </c>
      <c r="C65" t="s">
        <v>114</v>
      </c>
      <c r="D65">
        <v>26</v>
      </c>
      <c r="E65" t="s">
        <v>184</v>
      </c>
      <c r="F65" t="s">
        <v>25</v>
      </c>
      <c r="G65" s="1"/>
      <c r="H65" s="1"/>
      <c r="R65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65" s="2"/>
      <c r="T65" t="s">
        <v>26</v>
      </c>
      <c r="U65" s="3"/>
    </row>
    <row r="66" spans="1:22" ht="14.4" x14ac:dyDescent="0.3">
      <c r="A66" t="s">
        <v>185</v>
      </c>
      <c r="C66" t="s">
        <v>114</v>
      </c>
      <c r="D66">
        <v>26</v>
      </c>
      <c r="E66" t="s">
        <v>186</v>
      </c>
      <c r="F66" t="s">
        <v>25</v>
      </c>
      <c r="G66" s="1">
        <v>12</v>
      </c>
      <c r="H66" s="1">
        <v>14</v>
      </c>
      <c r="I66">
        <v>33</v>
      </c>
      <c r="J66">
        <v>74</v>
      </c>
      <c r="K66">
        <v>170</v>
      </c>
      <c r="L66">
        <v>16</v>
      </c>
      <c r="M66">
        <v>67</v>
      </c>
      <c r="N66">
        <v>170</v>
      </c>
      <c r="O66">
        <v>6.5</v>
      </c>
      <c r="P66">
        <v>59</v>
      </c>
      <c r="Q66">
        <v>170</v>
      </c>
      <c r="R66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66" s="2"/>
      <c r="T66" t="s">
        <v>26</v>
      </c>
      <c r="U66" s="3"/>
    </row>
    <row r="67" spans="1:22" ht="14.4" x14ac:dyDescent="0.3">
      <c r="A67" t="s">
        <v>187</v>
      </c>
      <c r="C67" t="s">
        <v>114</v>
      </c>
      <c r="D67">
        <v>26</v>
      </c>
      <c r="E67" t="s">
        <v>188</v>
      </c>
      <c r="F67" t="s">
        <v>41</v>
      </c>
      <c r="G67" s="1"/>
      <c r="H67" s="1"/>
      <c r="R67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67" s="2"/>
      <c r="T67" t="s">
        <v>26</v>
      </c>
      <c r="U67" s="3"/>
    </row>
    <row r="68" spans="1:22" ht="14.4" x14ac:dyDescent="0.3">
      <c r="A68" t="s">
        <v>189</v>
      </c>
      <c r="C68" t="s">
        <v>114</v>
      </c>
      <c r="D68">
        <v>26</v>
      </c>
      <c r="E68" t="s">
        <v>190</v>
      </c>
      <c r="F68" t="s">
        <v>25</v>
      </c>
      <c r="G68" s="1">
        <v>20</v>
      </c>
      <c r="H68" s="1">
        <v>21.833333333333332</v>
      </c>
      <c r="I68">
        <v>56</v>
      </c>
      <c r="J68">
        <v>130</v>
      </c>
      <c r="K68">
        <v>290</v>
      </c>
      <c r="L68">
        <v>27</v>
      </c>
      <c r="M68">
        <v>110</v>
      </c>
      <c r="N68">
        <v>290</v>
      </c>
      <c r="O68">
        <v>11</v>
      </c>
      <c r="P68">
        <v>100</v>
      </c>
      <c r="Q68">
        <v>290</v>
      </c>
      <c r="R68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68" s="2"/>
      <c r="T68" t="s">
        <v>26</v>
      </c>
      <c r="U68" s="3"/>
    </row>
    <row r="69" spans="1:22" ht="14.4" x14ac:dyDescent="0.3">
      <c r="A69" t="s">
        <v>191</v>
      </c>
      <c r="C69" t="s">
        <v>114</v>
      </c>
      <c r="D69">
        <v>26</v>
      </c>
      <c r="E69" t="s">
        <v>192</v>
      </c>
      <c r="F69" t="s">
        <v>41</v>
      </c>
      <c r="G69" s="1"/>
      <c r="H69" s="1"/>
      <c r="R69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69" s="2"/>
      <c r="T69" t="s">
        <v>26</v>
      </c>
      <c r="U69" s="3"/>
    </row>
    <row r="70" spans="1:22" ht="14.4" x14ac:dyDescent="0.3">
      <c r="A70" t="s">
        <v>193</v>
      </c>
      <c r="C70" t="s">
        <v>114</v>
      </c>
      <c r="D70">
        <v>26</v>
      </c>
      <c r="E70" t="s">
        <v>194</v>
      </c>
      <c r="F70" t="s">
        <v>41</v>
      </c>
      <c r="G70" s="1">
        <v>1.4</v>
      </c>
      <c r="H70" s="1">
        <v>0</v>
      </c>
      <c r="I70">
        <v>3.5</v>
      </c>
      <c r="J70">
        <v>8</v>
      </c>
      <c r="K70">
        <v>19</v>
      </c>
      <c r="L70">
        <v>1.7</v>
      </c>
      <c r="M70">
        <v>7.2</v>
      </c>
      <c r="N70">
        <v>19</v>
      </c>
      <c r="O70">
        <v>0.7</v>
      </c>
      <c r="P70">
        <v>6.3</v>
      </c>
      <c r="Q70">
        <v>19</v>
      </c>
      <c r="R70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70" s="2"/>
      <c r="T70" t="s">
        <v>26</v>
      </c>
      <c r="U70" s="3"/>
    </row>
    <row r="71" spans="1:22" ht="14.4" x14ac:dyDescent="0.3">
      <c r="A71" t="s">
        <v>195</v>
      </c>
      <c r="C71" t="s">
        <v>114</v>
      </c>
      <c r="D71">
        <v>26</v>
      </c>
      <c r="E71" t="s">
        <v>196</v>
      </c>
      <c r="F71" t="s">
        <v>25</v>
      </c>
      <c r="G71" s="1">
        <v>16.5</v>
      </c>
      <c r="H71" s="1">
        <v>2</v>
      </c>
      <c r="I71">
        <v>46</v>
      </c>
      <c r="J71">
        <v>100</v>
      </c>
      <c r="K71">
        <v>240</v>
      </c>
      <c r="L71">
        <v>22</v>
      </c>
      <c r="M71">
        <v>94</v>
      </c>
      <c r="N71">
        <v>240</v>
      </c>
      <c r="O71">
        <v>9.1</v>
      </c>
      <c r="P71">
        <v>82</v>
      </c>
      <c r="Q71">
        <v>240</v>
      </c>
      <c r="R71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71" s="2"/>
      <c r="T71" t="s">
        <v>26</v>
      </c>
      <c r="U71" s="3"/>
    </row>
    <row r="72" spans="1:22" ht="14.4" x14ac:dyDescent="0.3">
      <c r="A72" t="s">
        <v>197</v>
      </c>
      <c r="C72" t="s">
        <v>114</v>
      </c>
      <c r="D72">
        <v>26</v>
      </c>
      <c r="E72" t="s">
        <v>198</v>
      </c>
      <c r="F72" t="s">
        <v>41</v>
      </c>
      <c r="G72" s="1">
        <v>16.7</v>
      </c>
      <c r="H72" s="1">
        <v>18.5</v>
      </c>
      <c r="I72">
        <v>46</v>
      </c>
      <c r="J72">
        <v>110</v>
      </c>
      <c r="K72">
        <v>240</v>
      </c>
      <c r="L72">
        <v>23</v>
      </c>
      <c r="M72">
        <v>95</v>
      </c>
      <c r="N72">
        <v>240</v>
      </c>
      <c r="O72">
        <v>9.1999999999999993</v>
      </c>
      <c r="P72">
        <v>83</v>
      </c>
      <c r="Q72">
        <v>240</v>
      </c>
      <c r="R72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Red</v>
      </c>
      <c r="S72" s="2"/>
      <c r="T72" t="s">
        <v>26</v>
      </c>
      <c r="U72" s="3"/>
    </row>
    <row r="73" spans="1:22" ht="14.4" x14ac:dyDescent="0.3">
      <c r="A73" t="s">
        <v>199</v>
      </c>
      <c r="B73" t="s">
        <v>200</v>
      </c>
      <c r="C73" t="s">
        <v>201</v>
      </c>
      <c r="D73">
        <v>27</v>
      </c>
      <c r="E73" t="s">
        <v>202</v>
      </c>
      <c r="F73" t="s">
        <v>30</v>
      </c>
      <c r="G73" s="1">
        <v>167</v>
      </c>
      <c r="H73" s="1">
        <v>2899.6153846153848</v>
      </c>
      <c r="I73">
        <v>500</v>
      </c>
      <c r="J73">
        <v>1100</v>
      </c>
      <c r="K73">
        <v>2600</v>
      </c>
      <c r="L73">
        <v>260</v>
      </c>
      <c r="M73">
        <v>1000</v>
      </c>
      <c r="N73">
        <v>2600</v>
      </c>
      <c r="O73">
        <v>100</v>
      </c>
      <c r="P73">
        <v>900</v>
      </c>
      <c r="Q73">
        <v>2600</v>
      </c>
      <c r="R73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73" s="2">
        <v>0.92977299999999996</v>
      </c>
      <c r="T73" t="s">
        <v>84</v>
      </c>
      <c r="U73" s="3">
        <v>183704</v>
      </c>
      <c r="V73" t="s">
        <v>203</v>
      </c>
    </row>
    <row r="74" spans="1:22" ht="14.4" x14ac:dyDescent="0.3">
      <c r="A74" t="s">
        <v>204</v>
      </c>
      <c r="B74" t="s">
        <v>205</v>
      </c>
      <c r="C74" t="s">
        <v>201</v>
      </c>
      <c r="D74">
        <v>27</v>
      </c>
      <c r="E74" t="s">
        <v>206</v>
      </c>
      <c r="F74" t="s">
        <v>30</v>
      </c>
      <c r="G74" s="1">
        <v>49</v>
      </c>
      <c r="H74" s="1">
        <v>373.15384615384613</v>
      </c>
      <c r="I74">
        <v>140</v>
      </c>
      <c r="J74">
        <v>320</v>
      </c>
      <c r="K74">
        <v>740</v>
      </c>
      <c r="L74">
        <v>74</v>
      </c>
      <c r="M74">
        <v>290</v>
      </c>
      <c r="N74">
        <v>740</v>
      </c>
      <c r="O74">
        <v>28</v>
      </c>
      <c r="P74">
        <v>250</v>
      </c>
      <c r="Q74">
        <v>740</v>
      </c>
      <c r="R74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Green</v>
      </c>
      <c r="S74" s="2"/>
      <c r="T74" t="s">
        <v>26</v>
      </c>
      <c r="U74" s="3"/>
    </row>
    <row r="75" spans="1:22" ht="14.4" x14ac:dyDescent="0.3">
      <c r="A75" t="s">
        <v>207</v>
      </c>
      <c r="C75" t="s">
        <v>201</v>
      </c>
      <c r="D75">
        <v>27</v>
      </c>
      <c r="E75" t="s">
        <v>208</v>
      </c>
      <c r="F75" t="s">
        <v>41</v>
      </c>
      <c r="G75" s="1"/>
      <c r="H75" s="1"/>
      <c r="R75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75" s="2"/>
      <c r="T75" t="s">
        <v>26</v>
      </c>
      <c r="U75" s="3"/>
    </row>
    <row r="76" spans="1:22" ht="14.4" x14ac:dyDescent="0.3">
      <c r="A76" t="s">
        <v>209</v>
      </c>
      <c r="C76" t="s">
        <v>201</v>
      </c>
      <c r="D76">
        <v>27</v>
      </c>
      <c r="E76" t="s">
        <v>210</v>
      </c>
      <c r="F76" t="s">
        <v>41</v>
      </c>
      <c r="G76" s="1"/>
      <c r="H76" s="1"/>
      <c r="R76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76" s="2"/>
      <c r="T76" t="s">
        <v>26</v>
      </c>
      <c r="U76" s="3"/>
    </row>
    <row r="77" spans="1:22" ht="14.4" x14ac:dyDescent="0.3">
      <c r="A77" t="s">
        <v>211</v>
      </c>
      <c r="C77" t="s">
        <v>201</v>
      </c>
      <c r="D77">
        <v>27</v>
      </c>
      <c r="E77" t="s">
        <v>212</v>
      </c>
      <c r="F77" t="s">
        <v>41</v>
      </c>
      <c r="G77" s="1"/>
      <c r="H77" s="1"/>
      <c r="R77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77" s="2"/>
      <c r="T77" t="s">
        <v>26</v>
      </c>
      <c r="U77" s="3"/>
    </row>
    <row r="78" spans="1:22" ht="14.4" x14ac:dyDescent="0.3">
      <c r="A78" t="s">
        <v>213</v>
      </c>
      <c r="C78" t="s">
        <v>201</v>
      </c>
      <c r="D78">
        <v>27</v>
      </c>
      <c r="E78" t="s">
        <v>214</v>
      </c>
      <c r="F78" t="s">
        <v>41</v>
      </c>
      <c r="G78" s="1"/>
      <c r="H78" s="1"/>
      <c r="R78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78" s="2"/>
      <c r="T78" t="s">
        <v>26</v>
      </c>
      <c r="U78" s="3"/>
    </row>
    <row r="79" spans="1:22" ht="14.4" x14ac:dyDescent="0.3">
      <c r="A79" t="s">
        <v>215</v>
      </c>
      <c r="C79" t="s">
        <v>201</v>
      </c>
      <c r="D79">
        <v>27</v>
      </c>
      <c r="E79" t="s">
        <v>216</v>
      </c>
      <c r="F79" t="s">
        <v>41</v>
      </c>
      <c r="G79" s="1"/>
      <c r="H79" s="1"/>
      <c r="R79" t="str">
        <f>IF(ISBLANK(master_list[[#This Row],[Accessible watershed area (km^2)]]), "No data", IF(master_list[[#This Row],[Average escapement (2010+)]]&lt;=master_list[[#This Row],[Sgen_lc]], "Red", IF(master_list[[#This Row],[Average escapement (2010+)]]&lt;=0.85*master_list[[#This Row],[Smsy_lc]], "Amber", IF(master_list[[#This Row],[Average escapement (2010+)]]&gt;=0.85*master_list[[#This Row],[Smsy_lc]], "Green", NA()))))</f>
        <v>No data</v>
      </c>
      <c r="S79" s="2"/>
      <c r="T79" t="s">
        <v>26</v>
      </c>
      <c r="U79" s="3"/>
    </row>
    <row r="85" spans="9:9" ht="14.4" x14ac:dyDescent="0.3">
      <c r="I85" t="s">
        <v>217</v>
      </c>
    </row>
  </sheetData>
  <phoneticPr fontId="3" type="noConversion"/>
  <conditionalFormatting sqref="R2:R79">
    <cfRule type="cellIs" dxfId="42" priority="1" operator="equal">
      <formula>"Red"</formula>
    </cfRule>
    <cfRule type="cellIs" dxfId="41" priority="2" operator="equal">
      <formula>"Amber"</formula>
    </cfRule>
    <cfRule type="cellIs" dxfId="40" priority="3" operator="equal">
      <formula>"Green"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E299-CBA6-4B53-8E46-822142F7C984}">
  <dimension ref="B1:AP319"/>
  <sheetViews>
    <sheetView zoomScale="70" zoomScaleNormal="70" workbookViewId="0">
      <selection activeCell="B301" sqref="B301"/>
    </sheetView>
  </sheetViews>
  <sheetFormatPr defaultRowHeight="14.4" x14ac:dyDescent="0.3"/>
  <cols>
    <col min="2" max="2" width="24.88671875" bestFit="1" customWidth="1"/>
    <col min="3" max="3" width="21.6640625" bestFit="1" customWidth="1"/>
    <col min="4" max="4" width="7.44140625" bestFit="1" customWidth="1"/>
    <col min="5" max="5" width="7.109375" bestFit="1" customWidth="1"/>
    <col min="6" max="6" width="6.33203125" bestFit="1" customWidth="1"/>
    <col min="7" max="7" width="10.5546875" bestFit="1" customWidth="1"/>
    <col min="8" max="9" width="7.109375" bestFit="1" customWidth="1"/>
    <col min="10" max="10" width="6.33203125" bestFit="1" customWidth="1"/>
    <col min="11" max="11" width="10.5546875" bestFit="1" customWidth="1"/>
    <col min="12" max="14" width="6.33203125" bestFit="1" customWidth="1"/>
    <col min="15" max="15" width="21.6640625" bestFit="1" customWidth="1"/>
    <col min="16" max="16" width="3.109375" bestFit="1" customWidth="1"/>
    <col min="17" max="17" width="21.6640625" bestFit="1" customWidth="1"/>
    <col min="18" max="18" width="4.33203125" bestFit="1" customWidth="1"/>
    <col min="19" max="20" width="3.109375" bestFit="1" customWidth="1"/>
    <col min="21" max="21" width="10.5546875" bestFit="1" customWidth="1"/>
    <col min="22" max="22" width="4.5546875" bestFit="1" customWidth="1"/>
    <col min="23" max="24" width="3.109375" bestFit="1" customWidth="1"/>
    <col min="25" max="25" width="10.5546875" bestFit="1" customWidth="1"/>
    <col min="26" max="28" width="3.109375" bestFit="1" customWidth="1"/>
    <col min="30" max="30" width="28.109375" bestFit="1" customWidth="1"/>
    <col min="31" max="31" width="21.6640625" bestFit="1" customWidth="1"/>
    <col min="32" max="34" width="3.109375" bestFit="1" customWidth="1"/>
    <col min="35" max="35" width="10.5546875" bestFit="1" customWidth="1"/>
    <col min="36" max="38" width="3.109375" bestFit="1" customWidth="1"/>
    <col min="39" max="39" width="10.5546875" bestFit="1" customWidth="1"/>
    <col min="40" max="42" width="3.109375" bestFit="1" customWidth="1"/>
  </cols>
  <sheetData>
    <row r="1" spans="2:12" x14ac:dyDescent="0.3">
      <c r="B1" s="6" t="s">
        <v>218</v>
      </c>
      <c r="E1" s="6" t="s">
        <v>219</v>
      </c>
      <c r="H1" s="6" t="s">
        <v>220</v>
      </c>
      <c r="K1" s="6" t="s">
        <v>221</v>
      </c>
    </row>
    <row r="2" spans="2:12" x14ac:dyDescent="0.3">
      <c r="B2" s="4" t="s">
        <v>7</v>
      </c>
      <c r="C2" t="s">
        <v>222</v>
      </c>
      <c r="E2" s="4" t="s">
        <v>7</v>
      </c>
      <c r="F2" t="s">
        <v>222</v>
      </c>
      <c r="H2" s="4" t="s">
        <v>18</v>
      </c>
      <c r="I2" t="s">
        <v>222</v>
      </c>
      <c r="K2" s="4" t="s">
        <v>7</v>
      </c>
      <c r="L2" t="s">
        <v>222</v>
      </c>
    </row>
    <row r="4" spans="2:12" x14ac:dyDescent="0.3">
      <c r="B4" s="4" t="s">
        <v>223</v>
      </c>
      <c r="E4" s="4" t="s">
        <v>223</v>
      </c>
      <c r="H4" s="4" t="s">
        <v>223</v>
      </c>
      <c r="K4" s="4" t="s">
        <v>223</v>
      </c>
    </row>
    <row r="5" spans="2:12" x14ac:dyDescent="0.3">
      <c r="B5" s="5" t="s">
        <v>167</v>
      </c>
      <c r="E5" s="5" t="s">
        <v>167</v>
      </c>
      <c r="H5" s="5" t="s">
        <v>167</v>
      </c>
      <c r="K5" s="5" t="s">
        <v>167</v>
      </c>
    </row>
    <row r="6" spans="2:12" x14ac:dyDescent="0.3">
      <c r="B6" s="5" t="s">
        <v>85</v>
      </c>
      <c r="E6" s="5" t="s">
        <v>85</v>
      </c>
      <c r="H6" s="5" t="s">
        <v>85</v>
      </c>
      <c r="K6" s="5" t="s">
        <v>85</v>
      </c>
    </row>
    <row r="7" spans="2:12" x14ac:dyDescent="0.3">
      <c r="B7" s="5" t="s">
        <v>113</v>
      </c>
      <c r="E7" s="5" t="s">
        <v>113</v>
      </c>
      <c r="H7" s="5" t="s">
        <v>113</v>
      </c>
      <c r="K7" s="5" t="s">
        <v>169</v>
      </c>
    </row>
    <row r="8" spans="2:12" x14ac:dyDescent="0.3">
      <c r="B8" s="5" t="s">
        <v>132</v>
      </c>
      <c r="E8" s="5" t="s">
        <v>132</v>
      </c>
      <c r="H8" s="5" t="s">
        <v>89</v>
      </c>
      <c r="K8" s="5" t="s">
        <v>199</v>
      </c>
    </row>
    <row r="9" spans="2:12" x14ac:dyDescent="0.3">
      <c r="B9" s="5" t="s">
        <v>204</v>
      </c>
      <c r="E9" s="5" t="s">
        <v>204</v>
      </c>
      <c r="H9" s="5" t="s">
        <v>119</v>
      </c>
      <c r="K9" s="5" t="s">
        <v>103</v>
      </c>
    </row>
    <row r="10" spans="2:12" x14ac:dyDescent="0.3">
      <c r="B10" s="5" t="s">
        <v>117</v>
      </c>
      <c r="E10" s="5" t="s">
        <v>89</v>
      </c>
      <c r="H10" s="5" t="s">
        <v>169</v>
      </c>
      <c r="K10" s="5" t="s">
        <v>107</v>
      </c>
    </row>
    <row r="11" spans="2:12" x14ac:dyDescent="0.3">
      <c r="B11" s="5" t="s">
        <v>89</v>
      </c>
      <c r="E11" s="5" t="s">
        <v>185</v>
      </c>
      <c r="H11" s="5" t="s">
        <v>122</v>
      </c>
      <c r="K11" s="5" t="s">
        <v>174</v>
      </c>
    </row>
    <row r="12" spans="2:12" x14ac:dyDescent="0.3">
      <c r="B12" s="5" t="s">
        <v>185</v>
      </c>
      <c r="E12" s="5" t="s">
        <v>55</v>
      </c>
      <c r="H12" s="5" t="s">
        <v>199</v>
      </c>
    </row>
    <row r="13" spans="2:12" x14ac:dyDescent="0.3">
      <c r="B13" s="5" t="s">
        <v>55</v>
      </c>
      <c r="E13" s="5" t="s">
        <v>142</v>
      </c>
      <c r="H13" s="5" t="s">
        <v>103</v>
      </c>
    </row>
    <row r="14" spans="2:12" x14ac:dyDescent="0.3">
      <c r="B14" s="5" t="s">
        <v>142</v>
      </c>
      <c r="E14" s="5" t="s">
        <v>119</v>
      </c>
      <c r="H14" s="5" t="s">
        <v>107</v>
      </c>
    </row>
    <row r="15" spans="2:12" x14ac:dyDescent="0.3">
      <c r="B15" s="5" t="s">
        <v>119</v>
      </c>
      <c r="E15" s="5" t="s">
        <v>22</v>
      </c>
      <c r="H15" s="5" t="s">
        <v>68</v>
      </c>
    </row>
    <row r="16" spans="2:12" x14ac:dyDescent="0.3">
      <c r="B16" s="5" t="s">
        <v>22</v>
      </c>
      <c r="E16" s="5" t="s">
        <v>65</v>
      </c>
      <c r="H16" s="5" t="s">
        <v>27</v>
      </c>
    </row>
    <row r="17" spans="2:8" x14ac:dyDescent="0.3">
      <c r="B17" s="5" t="s">
        <v>65</v>
      </c>
      <c r="E17" s="5" t="s">
        <v>91</v>
      </c>
      <c r="H17" s="5" t="s">
        <v>72</v>
      </c>
    </row>
    <row r="18" spans="2:8" x14ac:dyDescent="0.3">
      <c r="B18" s="5" t="s">
        <v>91</v>
      </c>
      <c r="E18" s="5" t="s">
        <v>169</v>
      </c>
      <c r="H18" s="5" t="s">
        <v>158</v>
      </c>
    </row>
    <row r="19" spans="2:8" x14ac:dyDescent="0.3">
      <c r="B19" s="5" t="s">
        <v>169</v>
      </c>
      <c r="E19" s="5" t="s">
        <v>172</v>
      </c>
      <c r="H19" s="5" t="s">
        <v>160</v>
      </c>
    </row>
    <row r="20" spans="2:8" x14ac:dyDescent="0.3">
      <c r="B20" s="5" t="s">
        <v>172</v>
      </c>
      <c r="E20" s="5" t="s">
        <v>144</v>
      </c>
      <c r="H20" s="5" t="s">
        <v>174</v>
      </c>
    </row>
    <row r="21" spans="2:8" x14ac:dyDescent="0.3">
      <c r="B21" s="5" t="s">
        <v>144</v>
      </c>
      <c r="E21" s="5" t="s">
        <v>122</v>
      </c>
      <c r="H21" s="5" t="s">
        <v>162</v>
      </c>
    </row>
    <row r="22" spans="2:8" x14ac:dyDescent="0.3">
      <c r="B22" s="5" t="s">
        <v>122</v>
      </c>
      <c r="E22" s="5" t="s">
        <v>150</v>
      </c>
      <c r="H22" s="5" t="s">
        <v>82</v>
      </c>
    </row>
    <row r="23" spans="2:8" x14ac:dyDescent="0.3">
      <c r="B23" s="5" t="s">
        <v>150</v>
      </c>
      <c r="E23" s="5" t="s">
        <v>189</v>
      </c>
      <c r="H23" s="5" t="s">
        <v>111</v>
      </c>
    </row>
    <row r="24" spans="2:8" x14ac:dyDescent="0.3">
      <c r="B24" s="5" t="s">
        <v>189</v>
      </c>
      <c r="E24" s="5" t="s">
        <v>199</v>
      </c>
    </row>
    <row r="25" spans="2:8" x14ac:dyDescent="0.3">
      <c r="B25" s="5" t="s">
        <v>199</v>
      </c>
      <c r="E25" s="5" t="s">
        <v>193</v>
      </c>
    </row>
    <row r="26" spans="2:8" x14ac:dyDescent="0.3">
      <c r="B26" s="5" t="s">
        <v>193</v>
      </c>
      <c r="E26" s="5" t="s">
        <v>103</v>
      </c>
    </row>
    <row r="27" spans="2:8" x14ac:dyDescent="0.3">
      <c r="B27" s="5" t="s">
        <v>103</v>
      </c>
      <c r="E27" s="5" t="s">
        <v>61</v>
      </c>
    </row>
    <row r="28" spans="2:8" x14ac:dyDescent="0.3">
      <c r="B28" s="5" t="s">
        <v>61</v>
      </c>
      <c r="E28" s="5" t="s">
        <v>152</v>
      </c>
    </row>
    <row r="29" spans="2:8" x14ac:dyDescent="0.3">
      <c r="B29" s="5" t="s">
        <v>152</v>
      </c>
      <c r="E29" s="5" t="s">
        <v>107</v>
      </c>
    </row>
    <row r="30" spans="2:8" x14ac:dyDescent="0.3">
      <c r="B30" s="5" t="s">
        <v>107</v>
      </c>
      <c r="E30" s="5" t="s">
        <v>68</v>
      </c>
    </row>
    <row r="31" spans="2:8" x14ac:dyDescent="0.3">
      <c r="B31" s="5" t="s">
        <v>68</v>
      </c>
      <c r="E31" s="5" t="s">
        <v>195</v>
      </c>
    </row>
    <row r="32" spans="2:8" x14ac:dyDescent="0.3">
      <c r="B32" s="5" t="s">
        <v>195</v>
      </c>
      <c r="E32" s="5" t="s">
        <v>197</v>
      </c>
    </row>
    <row r="33" spans="2:5" x14ac:dyDescent="0.3">
      <c r="B33" s="5" t="s">
        <v>42</v>
      </c>
      <c r="E33" s="5" t="s">
        <v>27</v>
      </c>
    </row>
    <row r="34" spans="2:5" x14ac:dyDescent="0.3">
      <c r="B34" s="5" t="s">
        <v>197</v>
      </c>
      <c r="E34" s="5" t="s">
        <v>72</v>
      </c>
    </row>
    <row r="35" spans="2:5" x14ac:dyDescent="0.3">
      <c r="B35" s="5" t="s">
        <v>27</v>
      </c>
      <c r="E35" s="5" t="s">
        <v>33</v>
      </c>
    </row>
    <row r="36" spans="2:5" x14ac:dyDescent="0.3">
      <c r="B36" s="5" t="s">
        <v>72</v>
      </c>
      <c r="E36" s="5" t="s">
        <v>158</v>
      </c>
    </row>
    <row r="37" spans="2:5" x14ac:dyDescent="0.3">
      <c r="B37" s="5" t="s">
        <v>75</v>
      </c>
      <c r="E37" s="5" t="s">
        <v>96</v>
      </c>
    </row>
    <row r="38" spans="2:5" x14ac:dyDescent="0.3">
      <c r="B38" s="5" t="s">
        <v>33</v>
      </c>
      <c r="E38" s="5" t="s">
        <v>160</v>
      </c>
    </row>
    <row r="39" spans="2:5" x14ac:dyDescent="0.3">
      <c r="B39" s="5" t="s">
        <v>158</v>
      </c>
      <c r="E39" s="5" t="s">
        <v>174</v>
      </c>
    </row>
    <row r="40" spans="2:5" x14ac:dyDescent="0.3">
      <c r="B40" s="5" t="s">
        <v>96</v>
      </c>
      <c r="E40" s="5" t="s">
        <v>79</v>
      </c>
    </row>
    <row r="41" spans="2:5" x14ac:dyDescent="0.3">
      <c r="B41" s="5" t="s">
        <v>160</v>
      </c>
      <c r="E41" s="5" t="s">
        <v>162</v>
      </c>
    </row>
    <row r="42" spans="2:5" x14ac:dyDescent="0.3">
      <c r="B42" s="5" t="s">
        <v>174</v>
      </c>
      <c r="E42" s="5" t="s">
        <v>98</v>
      </c>
    </row>
    <row r="43" spans="2:5" x14ac:dyDescent="0.3">
      <c r="B43" s="5" t="s">
        <v>79</v>
      </c>
      <c r="E43" s="5" t="s">
        <v>82</v>
      </c>
    </row>
    <row r="44" spans="2:5" x14ac:dyDescent="0.3">
      <c r="B44" s="5" t="s">
        <v>162</v>
      </c>
      <c r="E44" s="5" t="s">
        <v>111</v>
      </c>
    </row>
    <row r="45" spans="2:5" x14ac:dyDescent="0.3">
      <c r="B45" s="5" t="s">
        <v>98</v>
      </c>
      <c r="E45" s="5" t="s">
        <v>156</v>
      </c>
    </row>
    <row r="46" spans="2:5" x14ac:dyDescent="0.3">
      <c r="B46" s="5" t="s">
        <v>82</v>
      </c>
      <c r="E46" s="5" t="s">
        <v>100</v>
      </c>
    </row>
    <row r="47" spans="2:5" x14ac:dyDescent="0.3">
      <c r="B47" s="5" t="s">
        <v>111</v>
      </c>
      <c r="E47" s="5" t="s">
        <v>164</v>
      </c>
    </row>
    <row r="48" spans="2:5" x14ac:dyDescent="0.3">
      <c r="B48" s="5" t="s">
        <v>156</v>
      </c>
    </row>
    <row r="49" spans="2:12" x14ac:dyDescent="0.3">
      <c r="B49" s="5" t="s">
        <v>100</v>
      </c>
    </row>
    <row r="50" spans="2:12" x14ac:dyDescent="0.3">
      <c r="B50" s="5" t="s">
        <v>164</v>
      </c>
    </row>
    <row r="53" spans="2:12" x14ac:dyDescent="0.3">
      <c r="B53" s="6" t="s">
        <v>224</v>
      </c>
    </row>
    <row r="54" spans="2:12" x14ac:dyDescent="0.3">
      <c r="B54" s="6"/>
    </row>
    <row r="55" spans="2:12" x14ac:dyDescent="0.3">
      <c r="B55" s="6" t="s">
        <v>0</v>
      </c>
      <c r="C55" s="6" t="s">
        <v>225</v>
      </c>
      <c r="D55" s="6" t="s">
        <v>226</v>
      </c>
      <c r="E55" s="6" t="s">
        <v>227</v>
      </c>
      <c r="F55" s="6" t="s">
        <v>8</v>
      </c>
      <c r="G55" s="6" t="s">
        <v>9</v>
      </c>
      <c r="H55" s="6" t="s">
        <v>228</v>
      </c>
      <c r="I55" s="6" t="s">
        <v>229</v>
      </c>
      <c r="J55" s="6" t="s">
        <v>230</v>
      </c>
      <c r="K55" s="6" t="s">
        <v>231</v>
      </c>
      <c r="L55" s="6" t="s">
        <v>2</v>
      </c>
    </row>
    <row r="56" spans="2:12" x14ac:dyDescent="0.3">
      <c r="B56" t="str">
        <f t="shared" ref="B56:B101" si="0">B5</f>
        <v>Artlish River</v>
      </c>
      <c r="C56">
        <v>1</v>
      </c>
      <c r="D56">
        <f>VLOOKUP(status_sets[[#This Row],[Mainstem]], master_list[], 8, FALSE)</f>
        <v>305.30769230769232</v>
      </c>
      <c r="E56">
        <f>VLOOKUP(status_sets[[#This Row],[Mainstem]], master_list[], 7, FALSE)</f>
        <v>63.55</v>
      </c>
      <c r="F56">
        <f>VLOOKUP(status_sets[[#This Row],[Mainstem]], master_list[], 9, FALSE)</f>
        <v>190</v>
      </c>
      <c r="G56">
        <f>VLOOKUP(status_sets[[#This Row],[Mainstem]], master_list[], 10, FALSE)</f>
        <v>420</v>
      </c>
      <c r="H56" t="str">
        <f>VLOOKUP(status_sets[[#This Row],[Mainstem]], master_list[], 18, FALSE)</f>
        <v>Amber</v>
      </c>
      <c r="I56">
        <f>VLOOKUP(status_sets[[#This Row],[Mainstem]], master_list[], 19, FALSE)</f>
        <v>0.61111099999999996</v>
      </c>
      <c r="J56">
        <f>status_sets[[#This Row],[Avg spawners]]*status_sets[[#This Row],[pNOS]]</f>
        <v>186.57688915384614</v>
      </c>
      <c r="K5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56" t="str">
        <f>VLOOKUP(status_sets[[#This Row],[Mainstem]], master_list[], 3, FALSE)</f>
        <v>NoKy</v>
      </c>
    </row>
    <row r="57" spans="2:12" x14ac:dyDescent="0.3">
      <c r="B57" t="str">
        <f t="shared" si="0"/>
        <v>Bedwell River</v>
      </c>
      <c r="C57">
        <v>1</v>
      </c>
      <c r="D57">
        <f>VLOOKUP(status_sets[[#This Row],[Mainstem]], master_list[], 8, FALSE)</f>
        <v>410.92307692307691</v>
      </c>
      <c r="E57">
        <f>VLOOKUP(status_sets[[#This Row],[Mainstem]], master_list[], 7, FALSE)</f>
        <v>99.36</v>
      </c>
      <c r="F57">
        <f>VLOOKUP(status_sets[[#This Row],[Mainstem]], master_list[], 9, FALSE)</f>
        <v>290</v>
      </c>
      <c r="G57">
        <f>VLOOKUP(status_sets[[#This Row],[Mainstem]], master_list[], 10, FALSE)</f>
        <v>660</v>
      </c>
      <c r="H57" t="str">
        <f>VLOOKUP(status_sets[[#This Row],[Mainstem]], master_list[], 18, FALSE)</f>
        <v>Amber</v>
      </c>
      <c r="I57">
        <f>VLOOKUP(status_sets[[#This Row],[Mainstem]], master_list[], 19, FALSE)</f>
        <v>0.84678037500000003</v>
      </c>
      <c r="J57">
        <f>status_sets[[#This Row],[Avg spawners]]*status_sets[[#This Row],[pNOS]]</f>
        <v>347.96159717307694</v>
      </c>
      <c r="K57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Amber</v>
      </c>
      <c r="L57" t="str">
        <f>VLOOKUP(status_sets[[#This Row],[Mainstem]], master_list[], 3, FALSE)</f>
        <v>SWVI</v>
      </c>
    </row>
    <row r="58" spans="2:12" x14ac:dyDescent="0.3">
      <c r="B58" t="str">
        <f t="shared" si="0"/>
        <v>Burman River</v>
      </c>
      <c r="C58">
        <v>1</v>
      </c>
      <c r="D58">
        <f>VLOOKUP(status_sets[[#This Row],[Mainstem]], master_list[], 8, FALSE)</f>
        <v>3659.6923076923076</v>
      </c>
      <c r="E58">
        <f>VLOOKUP(status_sets[[#This Row],[Mainstem]], master_list[], 7, FALSE)</f>
        <v>69.89</v>
      </c>
      <c r="F58">
        <f>VLOOKUP(status_sets[[#This Row],[Mainstem]], master_list[], 9, FALSE)</f>
        <v>200</v>
      </c>
      <c r="G58">
        <f>VLOOKUP(status_sets[[#This Row],[Mainstem]], master_list[], 10, FALSE)</f>
        <v>460</v>
      </c>
      <c r="H58" t="str">
        <f>VLOOKUP(status_sets[[#This Row],[Mainstem]], master_list[], 18, FALSE)</f>
        <v>Green</v>
      </c>
      <c r="I58">
        <f>VLOOKUP(status_sets[[#This Row],[Mainstem]], master_list[], 19, FALSE)</f>
        <v>9.3825166666666668E-2</v>
      </c>
      <c r="J58">
        <f>status_sets[[#This Row],[Avg spawners]]*status_sets[[#This Row],[pNOS]]</f>
        <v>343.37124071794869</v>
      </c>
      <c r="K5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Amber</v>
      </c>
      <c r="L58" t="str">
        <f>VLOOKUP(status_sets[[#This Row],[Mainstem]], master_list[], 3, FALSE)</f>
        <v>NoKy</v>
      </c>
    </row>
    <row r="59" spans="2:12" x14ac:dyDescent="0.3">
      <c r="B59" t="str">
        <f t="shared" si="0"/>
        <v>Canton Creek</v>
      </c>
      <c r="C59">
        <v>1</v>
      </c>
      <c r="D59">
        <f>VLOOKUP(status_sets[[#This Row],[Mainstem]], master_list[], 8, FALSE)</f>
        <v>2138</v>
      </c>
      <c r="E59">
        <f>VLOOKUP(status_sets[[#This Row],[Mainstem]], master_list[], 7, FALSE)</f>
        <v>10</v>
      </c>
      <c r="F59">
        <f>VLOOKUP(status_sets[[#This Row],[Mainstem]], master_list[], 9, FALSE)</f>
        <v>27</v>
      </c>
      <c r="G59">
        <f>VLOOKUP(status_sets[[#This Row],[Mainstem]], master_list[], 10, FALSE)</f>
        <v>61</v>
      </c>
      <c r="H59" t="str">
        <f>VLOOKUP(status_sets[[#This Row],[Mainstem]], master_list[], 18, FALSE)</f>
        <v>Green</v>
      </c>
      <c r="I59">
        <f>VLOOKUP(status_sets[[#This Row],[Mainstem]], master_list[], 19, FALSE)</f>
        <v>0</v>
      </c>
      <c r="J59">
        <f>status_sets[[#This Row],[Avg spawners]]*status_sets[[#This Row],[pNOS]]</f>
        <v>0</v>
      </c>
      <c r="K5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59" t="str">
        <f>VLOOKUP(status_sets[[#This Row],[Mainstem]], master_list[], 3, FALSE)</f>
        <v>NoKy</v>
      </c>
    </row>
    <row r="60" spans="2:12" x14ac:dyDescent="0.3">
      <c r="B60" t="str">
        <f t="shared" si="0"/>
        <v>Cayeghle Creek</v>
      </c>
      <c r="C60">
        <v>1</v>
      </c>
      <c r="D60">
        <f>VLOOKUP(status_sets[[#This Row],[Mainstem]], master_list[], 8, FALSE)</f>
        <v>373.15384615384613</v>
      </c>
      <c r="E60">
        <f>VLOOKUP(status_sets[[#This Row],[Mainstem]], master_list[], 7, FALSE)</f>
        <v>49</v>
      </c>
      <c r="F60">
        <f>VLOOKUP(status_sets[[#This Row],[Mainstem]], master_list[], 9, FALSE)</f>
        <v>140</v>
      </c>
      <c r="G60">
        <f>VLOOKUP(status_sets[[#This Row],[Mainstem]], master_list[], 10, FALSE)</f>
        <v>320</v>
      </c>
      <c r="H60" t="str">
        <f>VLOOKUP(status_sets[[#This Row],[Mainstem]], master_list[], 18, FALSE)</f>
        <v>Green</v>
      </c>
      <c r="I60">
        <f>VLOOKUP(status_sets[[#This Row],[Mainstem]], master_list[], 19, FALSE)</f>
        <v>0</v>
      </c>
      <c r="J60">
        <f>status_sets[[#This Row],[Avg spawners]]*status_sets[[#This Row],[pNOS]]</f>
        <v>0</v>
      </c>
      <c r="K6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60" t="str">
        <f>VLOOKUP(status_sets[[#This Row],[Mainstem]], master_list[], 3, FALSE)</f>
        <v>NWVI</v>
      </c>
    </row>
    <row r="61" spans="2:12" x14ac:dyDescent="0.3">
      <c r="B61" t="str">
        <f t="shared" si="0"/>
        <v>Conuma River</v>
      </c>
      <c r="C61">
        <v>1</v>
      </c>
      <c r="D61">
        <f>VLOOKUP(status_sets[[#This Row],[Mainstem]], master_list[], 8, FALSE)</f>
        <v>18259.23076923077</v>
      </c>
      <c r="E61">
        <f>VLOOKUP(status_sets[[#This Row],[Mainstem]], master_list[], 7, FALSE)</f>
        <v>19.71</v>
      </c>
      <c r="F61">
        <f>VLOOKUP(status_sets[[#This Row],[Mainstem]], master_list[], 9, FALSE)</f>
        <v>55</v>
      </c>
      <c r="G61">
        <f>VLOOKUP(status_sets[[#This Row],[Mainstem]], master_list[], 10, FALSE)</f>
        <v>120</v>
      </c>
      <c r="H61" t="str">
        <f>VLOOKUP(status_sets[[#This Row],[Mainstem]], master_list[], 18, FALSE)</f>
        <v>Green</v>
      </c>
      <c r="I61">
        <f>VLOOKUP(status_sets[[#This Row],[Mainstem]], master_list[], 19, FALSE)</f>
        <v>1.9189000000000001E-2</v>
      </c>
      <c r="J61">
        <f>status_sets[[#This Row],[Avg spawners]]*status_sets[[#This Row],[pNOS]]</f>
        <v>350.37637923076926</v>
      </c>
      <c r="K61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61" t="str">
        <f>VLOOKUP(status_sets[[#This Row],[Mainstem]], master_list[], 3, FALSE)</f>
        <v>NoKy</v>
      </c>
    </row>
    <row r="62" spans="2:12" x14ac:dyDescent="0.3">
      <c r="B62" t="str">
        <f t="shared" si="0"/>
        <v>Cypre River</v>
      </c>
      <c r="C62">
        <v>1</v>
      </c>
      <c r="D62">
        <f>VLOOKUP(status_sets[[#This Row],[Mainstem]], master_list[], 8, FALSE)</f>
        <v>931.07692307692309</v>
      </c>
      <c r="E62">
        <f>VLOOKUP(status_sets[[#This Row],[Mainstem]], master_list[], 7, FALSE)</f>
        <v>39</v>
      </c>
      <c r="F62">
        <f>VLOOKUP(status_sets[[#This Row],[Mainstem]], master_list[], 9, FALSE)</f>
        <v>110</v>
      </c>
      <c r="G62">
        <f>VLOOKUP(status_sets[[#This Row],[Mainstem]], master_list[], 10, FALSE)</f>
        <v>250</v>
      </c>
      <c r="H62" t="str">
        <f>VLOOKUP(status_sets[[#This Row],[Mainstem]], master_list[], 18, FALSE)</f>
        <v>Green</v>
      </c>
      <c r="I62">
        <f>VLOOKUP(status_sets[[#This Row],[Mainstem]], master_list[], 19, FALSE)</f>
        <v>0.97114</v>
      </c>
      <c r="J62">
        <f>status_sets[[#This Row],[Avg spawners]]*status_sets[[#This Row],[pNOS]]</f>
        <v>904.20604307692315</v>
      </c>
      <c r="K62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62" t="str">
        <f>VLOOKUP(status_sets[[#This Row],[Mainstem]], master_list[], 3, FALSE)</f>
        <v>SWVI</v>
      </c>
    </row>
    <row r="63" spans="2:12" x14ac:dyDescent="0.3">
      <c r="B63" t="str">
        <f t="shared" si="0"/>
        <v>Easy Creek</v>
      </c>
      <c r="C63">
        <v>1</v>
      </c>
      <c r="D63">
        <f>VLOOKUP(status_sets[[#This Row],[Mainstem]], master_list[], 8, FALSE)</f>
        <v>14</v>
      </c>
      <c r="E63">
        <f>VLOOKUP(status_sets[[#This Row],[Mainstem]], master_list[], 7, FALSE)</f>
        <v>12</v>
      </c>
      <c r="F63">
        <f>VLOOKUP(status_sets[[#This Row],[Mainstem]], master_list[], 9, FALSE)</f>
        <v>33</v>
      </c>
      <c r="G63">
        <f>VLOOKUP(status_sets[[#This Row],[Mainstem]], master_list[], 10, FALSE)</f>
        <v>74</v>
      </c>
      <c r="H63" t="str">
        <f>VLOOKUP(status_sets[[#This Row],[Mainstem]], master_list[], 18, FALSE)</f>
        <v>Red</v>
      </c>
      <c r="I63">
        <f>VLOOKUP(status_sets[[#This Row],[Mainstem]], master_list[], 19, FALSE)</f>
        <v>0</v>
      </c>
      <c r="J63">
        <f>status_sets[[#This Row],[Avg spawners]]*status_sets[[#This Row],[pNOS]]</f>
        <v>0</v>
      </c>
      <c r="K63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63" t="str">
        <f>VLOOKUP(status_sets[[#This Row],[Mainstem]], master_list[], 3, FALSE)</f>
        <v>NoKy</v>
      </c>
    </row>
    <row r="64" spans="2:12" x14ac:dyDescent="0.3">
      <c r="B64" t="str">
        <f t="shared" si="0"/>
        <v>Effingham River</v>
      </c>
      <c r="C64">
        <v>1</v>
      </c>
      <c r="D64">
        <f>VLOOKUP(status_sets[[#This Row],[Mainstem]], master_list[], 8, FALSE)</f>
        <v>21.5</v>
      </c>
      <c r="E64">
        <f>VLOOKUP(status_sets[[#This Row],[Mainstem]], master_list[], 7, FALSE)</f>
        <v>18.399999999999999</v>
      </c>
      <c r="F64">
        <f>VLOOKUP(status_sets[[#This Row],[Mainstem]], master_list[], 9, FALSE)</f>
        <v>51</v>
      </c>
      <c r="G64">
        <f>VLOOKUP(status_sets[[#This Row],[Mainstem]], master_list[], 10, FALSE)</f>
        <v>120</v>
      </c>
      <c r="H64" t="str">
        <f>VLOOKUP(status_sets[[#This Row],[Mainstem]], master_list[], 18, FALSE)</f>
        <v>Red</v>
      </c>
      <c r="I64">
        <f>VLOOKUP(status_sets[[#This Row],[Mainstem]], master_list[], 19, FALSE)</f>
        <v>0</v>
      </c>
      <c r="J64">
        <f>status_sets[[#This Row],[Avg spawners]]*status_sets[[#This Row],[pNOS]]</f>
        <v>0</v>
      </c>
      <c r="K6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64" t="str">
        <f>VLOOKUP(status_sets[[#This Row],[Mainstem]], master_list[], 3, FALSE)</f>
        <v>SWVI</v>
      </c>
    </row>
    <row r="65" spans="2:12" x14ac:dyDescent="0.3">
      <c r="B65" t="str">
        <f t="shared" si="0"/>
        <v>Espinosa Creek</v>
      </c>
      <c r="C65">
        <v>1</v>
      </c>
      <c r="D65">
        <f>VLOOKUP(status_sets[[#This Row],[Mainstem]], master_list[], 8, FALSE)</f>
        <v>38.444444444444443</v>
      </c>
      <c r="E65">
        <f>VLOOKUP(status_sets[[#This Row],[Mainstem]], master_list[], 7, FALSE)</f>
        <v>4.7</v>
      </c>
      <c r="F65">
        <f>VLOOKUP(status_sets[[#This Row],[Mainstem]], master_list[], 9, FALSE)</f>
        <v>12</v>
      </c>
      <c r="G65">
        <f>VLOOKUP(status_sets[[#This Row],[Mainstem]], master_list[], 10, FALSE)</f>
        <v>28</v>
      </c>
      <c r="H65" t="str">
        <f>VLOOKUP(status_sets[[#This Row],[Mainstem]], master_list[], 18, FALSE)</f>
        <v>Green</v>
      </c>
      <c r="I65">
        <f>VLOOKUP(status_sets[[#This Row],[Mainstem]], master_list[], 19, FALSE)</f>
        <v>0</v>
      </c>
      <c r="J65">
        <f>status_sets[[#This Row],[Avg spawners]]*status_sets[[#This Row],[pNOS]]</f>
        <v>0</v>
      </c>
      <c r="K65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65" t="str">
        <f>VLOOKUP(status_sets[[#This Row],[Mainstem]], master_list[], 3, FALSE)</f>
        <v>NoKy</v>
      </c>
    </row>
    <row r="66" spans="2:12" x14ac:dyDescent="0.3">
      <c r="B66" t="str">
        <f t="shared" si="0"/>
        <v>Gold River</v>
      </c>
      <c r="C66">
        <v>1</v>
      </c>
      <c r="D66">
        <f>VLOOKUP(status_sets[[#This Row],[Mainstem]], master_list[], 8, FALSE)</f>
        <v>2704.6923076923076</v>
      </c>
      <c r="E66">
        <f>VLOOKUP(status_sets[[#This Row],[Mainstem]], master_list[], 7, FALSE)</f>
        <v>856.34</v>
      </c>
      <c r="F66">
        <f>VLOOKUP(status_sets[[#This Row],[Mainstem]], master_list[], 9, FALSE)</f>
        <v>2700</v>
      </c>
      <c r="G66">
        <f>VLOOKUP(status_sets[[#This Row],[Mainstem]], master_list[], 10, FALSE)</f>
        <v>6000</v>
      </c>
      <c r="H66" t="str">
        <f>VLOOKUP(status_sets[[#This Row],[Mainstem]], master_list[], 18, FALSE)</f>
        <v>Amber</v>
      </c>
      <c r="I66">
        <f>VLOOKUP(status_sets[[#This Row],[Mainstem]], master_list[], 19, FALSE)</f>
        <v>0.23036571875</v>
      </c>
      <c r="J66">
        <f>status_sets[[#This Row],[Avg spawners]]*status_sets[[#This Row],[pNOS]]</f>
        <v>623.06838745913456</v>
      </c>
      <c r="K6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66" t="str">
        <f>VLOOKUP(status_sets[[#This Row],[Mainstem]], master_list[], 3, FALSE)</f>
        <v>NoKy</v>
      </c>
    </row>
    <row r="67" spans="2:12" x14ac:dyDescent="0.3">
      <c r="B67" t="str">
        <f t="shared" si="0"/>
        <v>Gordon River</v>
      </c>
      <c r="C67">
        <v>1</v>
      </c>
      <c r="D67">
        <f>VLOOKUP(status_sets[[#This Row],[Mainstem]], master_list[], 8, FALSE)</f>
        <v>64.333333333333329</v>
      </c>
      <c r="E67">
        <f>VLOOKUP(status_sets[[#This Row],[Mainstem]], master_list[], 7, FALSE)</f>
        <v>46.7</v>
      </c>
      <c r="F67">
        <f>VLOOKUP(status_sets[[#This Row],[Mainstem]], master_list[], 9, FALSE)</f>
        <v>140</v>
      </c>
      <c r="G67">
        <f>VLOOKUP(status_sets[[#This Row],[Mainstem]], master_list[], 10, FALSE)</f>
        <v>310</v>
      </c>
      <c r="H67" t="str">
        <f>VLOOKUP(status_sets[[#This Row],[Mainstem]], master_list[], 18, FALSE)</f>
        <v>Red</v>
      </c>
      <c r="I67">
        <f>VLOOKUP(status_sets[[#This Row],[Mainstem]], master_list[], 19, FALSE)</f>
        <v>0</v>
      </c>
      <c r="J67">
        <f>status_sets[[#This Row],[Avg spawners]]*status_sets[[#This Row],[pNOS]]</f>
        <v>0</v>
      </c>
      <c r="K67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67" t="str">
        <f>VLOOKUP(status_sets[[#This Row],[Mainstem]], master_list[], 3, FALSE)</f>
        <v>SWVI</v>
      </c>
    </row>
    <row r="68" spans="2:12" x14ac:dyDescent="0.3">
      <c r="B68" t="str">
        <f t="shared" si="0"/>
        <v>Hucuktlis River</v>
      </c>
      <c r="C68">
        <v>1</v>
      </c>
      <c r="D68">
        <f>VLOOKUP(status_sets[[#This Row],[Mainstem]], master_list[], 8, FALSE)</f>
        <v>81.769230769230774</v>
      </c>
      <c r="E68">
        <f>VLOOKUP(status_sets[[#This Row],[Mainstem]], master_list[], 7, FALSE)</f>
        <v>17</v>
      </c>
      <c r="F68">
        <f>VLOOKUP(status_sets[[#This Row],[Mainstem]], master_list[], 9, FALSE)</f>
        <v>47</v>
      </c>
      <c r="G68">
        <f>VLOOKUP(status_sets[[#This Row],[Mainstem]], master_list[], 10, FALSE)</f>
        <v>110</v>
      </c>
      <c r="H68" t="str">
        <f>VLOOKUP(status_sets[[#This Row],[Mainstem]], master_list[], 18, FALSE)</f>
        <v>Amber</v>
      </c>
      <c r="I68">
        <f>VLOOKUP(status_sets[[#This Row],[Mainstem]], master_list[], 19, FALSE)</f>
        <v>0</v>
      </c>
      <c r="J68">
        <f>status_sets[[#This Row],[Avg spawners]]*status_sets[[#This Row],[pNOS]]</f>
        <v>0</v>
      </c>
      <c r="K6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68" t="str">
        <f>VLOOKUP(status_sets[[#This Row],[Mainstem]], master_list[], 3, FALSE)</f>
        <v>SWVI</v>
      </c>
    </row>
    <row r="69" spans="2:12" x14ac:dyDescent="0.3">
      <c r="B69" t="str">
        <f t="shared" si="0"/>
        <v>Ice River</v>
      </c>
      <c r="C69">
        <v>1</v>
      </c>
      <c r="D69">
        <f>VLOOKUP(status_sets[[#This Row],[Mainstem]], master_list[], 8, FALSE)</f>
        <v>3</v>
      </c>
      <c r="E69">
        <f>VLOOKUP(status_sets[[#This Row],[Mainstem]], master_list[], 7, FALSE)</f>
        <v>13</v>
      </c>
      <c r="F69">
        <f>VLOOKUP(status_sets[[#This Row],[Mainstem]], master_list[], 9, FALSE)</f>
        <v>36</v>
      </c>
      <c r="G69">
        <f>VLOOKUP(status_sets[[#This Row],[Mainstem]], master_list[], 10, FALSE)</f>
        <v>81</v>
      </c>
      <c r="H69" t="str">
        <f>VLOOKUP(status_sets[[#This Row],[Mainstem]], master_list[], 18, FALSE)</f>
        <v>Red</v>
      </c>
      <c r="I69">
        <f>VLOOKUP(status_sets[[#This Row],[Mainstem]], master_list[], 19, FALSE)</f>
        <v>0</v>
      </c>
      <c r="J69">
        <f>status_sets[[#This Row],[Avg spawners]]*status_sets[[#This Row],[pNOS]]</f>
        <v>0</v>
      </c>
      <c r="K6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69" t="str">
        <f>VLOOKUP(status_sets[[#This Row],[Mainstem]], master_list[], 3, FALSE)</f>
        <v>SWVI</v>
      </c>
    </row>
    <row r="70" spans="2:12" x14ac:dyDescent="0.3">
      <c r="B70" t="str">
        <f t="shared" si="0"/>
        <v>Kaouk River</v>
      </c>
      <c r="C70">
        <v>1</v>
      </c>
      <c r="D70">
        <f>VLOOKUP(status_sets[[#This Row],[Mainstem]], master_list[], 8, FALSE)</f>
        <v>349.84615384615387</v>
      </c>
      <c r="E70">
        <f>VLOOKUP(status_sets[[#This Row],[Mainstem]], master_list[], 7, FALSE)</f>
        <v>101</v>
      </c>
      <c r="F70">
        <f>VLOOKUP(status_sets[[#This Row],[Mainstem]], master_list[], 9, FALSE)</f>
        <v>300</v>
      </c>
      <c r="G70">
        <f>VLOOKUP(status_sets[[#This Row],[Mainstem]], master_list[], 10, FALSE)</f>
        <v>680</v>
      </c>
      <c r="H70" t="str">
        <f>VLOOKUP(status_sets[[#This Row],[Mainstem]], master_list[], 18, FALSE)</f>
        <v>Amber</v>
      </c>
      <c r="I70">
        <f>VLOOKUP(status_sets[[#This Row],[Mainstem]], master_list[], 19, FALSE)</f>
        <v>0.91071433333333329</v>
      </c>
      <c r="J70">
        <f>status_sets[[#This Row],[Avg spawners]]*status_sets[[#This Row],[pNOS]]</f>
        <v>318.60990676923075</v>
      </c>
      <c r="K7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Amber</v>
      </c>
      <c r="L70" t="str">
        <f>VLOOKUP(status_sets[[#This Row],[Mainstem]], master_list[], 3, FALSE)</f>
        <v>NoKy</v>
      </c>
    </row>
    <row r="71" spans="2:12" x14ac:dyDescent="0.3">
      <c r="B71" t="str">
        <f t="shared" si="0"/>
        <v>Kauwinch River</v>
      </c>
      <c r="C71">
        <v>1</v>
      </c>
      <c r="D71">
        <f>VLOOKUP(status_sets[[#This Row],[Mainstem]], master_list[], 8, FALSE)</f>
        <v>109.66666666666667</v>
      </c>
      <c r="E71">
        <f>VLOOKUP(status_sets[[#This Row],[Mainstem]], master_list[], 7, FALSE)</f>
        <v>44</v>
      </c>
      <c r="F71">
        <f>VLOOKUP(status_sets[[#This Row],[Mainstem]], master_list[], 9, FALSE)</f>
        <v>130</v>
      </c>
      <c r="G71">
        <f>VLOOKUP(status_sets[[#This Row],[Mainstem]], master_list[], 10, FALSE)</f>
        <v>290</v>
      </c>
      <c r="H71" t="str">
        <f>VLOOKUP(status_sets[[#This Row],[Mainstem]], master_list[], 18, FALSE)</f>
        <v>Red</v>
      </c>
      <c r="I71">
        <f>VLOOKUP(status_sets[[#This Row],[Mainstem]], master_list[], 19, FALSE)</f>
        <v>0</v>
      </c>
      <c r="J71">
        <f>status_sets[[#This Row],[Avg spawners]]*status_sets[[#This Row],[pNOS]]</f>
        <v>0</v>
      </c>
      <c r="K71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71" t="str">
        <f>VLOOKUP(status_sets[[#This Row],[Mainstem]], master_list[], 3, FALSE)</f>
        <v>NoKy</v>
      </c>
    </row>
    <row r="72" spans="2:12" x14ac:dyDescent="0.3">
      <c r="B72" t="str">
        <f t="shared" si="0"/>
        <v>Kleeptee Creek</v>
      </c>
      <c r="C72">
        <v>1</v>
      </c>
      <c r="D72">
        <f>VLOOKUP(status_sets[[#This Row],[Mainstem]], master_list[], 8, FALSE)</f>
        <v>91.25</v>
      </c>
      <c r="E72">
        <f>VLOOKUP(status_sets[[#This Row],[Mainstem]], master_list[], 7, FALSE)</f>
        <v>14</v>
      </c>
      <c r="F72">
        <f>VLOOKUP(status_sets[[#This Row],[Mainstem]], master_list[], 9, FALSE)</f>
        <v>39</v>
      </c>
      <c r="G72">
        <f>VLOOKUP(status_sets[[#This Row],[Mainstem]], master_list[], 10, FALSE)</f>
        <v>87</v>
      </c>
      <c r="H72" t="str">
        <f>VLOOKUP(status_sets[[#This Row],[Mainstem]], master_list[], 18, FALSE)</f>
        <v>Green</v>
      </c>
      <c r="I72">
        <f>VLOOKUP(status_sets[[#This Row],[Mainstem]], master_list[], 19, FALSE)</f>
        <v>0</v>
      </c>
      <c r="J72">
        <f>status_sets[[#This Row],[Avg spawners]]*status_sets[[#This Row],[pNOS]]</f>
        <v>0</v>
      </c>
      <c r="K72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72" t="str">
        <f>VLOOKUP(status_sets[[#This Row],[Mainstem]], master_list[], 3, FALSE)</f>
        <v>NoKy</v>
      </c>
    </row>
    <row r="73" spans="2:12" x14ac:dyDescent="0.3">
      <c r="B73" t="str">
        <f t="shared" si="0"/>
        <v>Leiner River</v>
      </c>
      <c r="C73">
        <v>1</v>
      </c>
      <c r="D73">
        <f>VLOOKUP(status_sets[[#This Row],[Mainstem]], master_list[], 8, FALSE)</f>
        <v>737.23076923076928</v>
      </c>
      <c r="E73">
        <f>VLOOKUP(status_sets[[#This Row],[Mainstem]], master_list[], 7, FALSE)</f>
        <v>109</v>
      </c>
      <c r="F73">
        <f>VLOOKUP(status_sets[[#This Row],[Mainstem]], master_list[], 9, FALSE)</f>
        <v>330</v>
      </c>
      <c r="G73">
        <f>VLOOKUP(status_sets[[#This Row],[Mainstem]], master_list[], 10, FALSE)</f>
        <v>730</v>
      </c>
      <c r="H73" t="str">
        <f>VLOOKUP(status_sets[[#This Row],[Mainstem]], master_list[], 18, FALSE)</f>
        <v>Green</v>
      </c>
      <c r="I73">
        <f>VLOOKUP(status_sets[[#This Row],[Mainstem]], master_list[], 19, FALSE)</f>
        <v>0.31911450000000002</v>
      </c>
      <c r="J73">
        <f>status_sets[[#This Row],[Avg spawners]]*status_sets[[#This Row],[pNOS]]</f>
        <v>235.26102830769233</v>
      </c>
      <c r="K73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73" t="str">
        <f>VLOOKUP(status_sets[[#This Row],[Mainstem]], master_list[], 3, FALSE)</f>
        <v>NoKy</v>
      </c>
    </row>
    <row r="74" spans="2:12" x14ac:dyDescent="0.3">
      <c r="B74" t="str">
        <f t="shared" si="0"/>
        <v>Little Zeballos River</v>
      </c>
      <c r="C74">
        <v>1</v>
      </c>
      <c r="D74">
        <f>VLOOKUP(status_sets[[#This Row],[Mainstem]], master_list[], 8, FALSE)</f>
        <v>31.444444444444443</v>
      </c>
      <c r="E74">
        <f>VLOOKUP(status_sets[[#This Row],[Mainstem]], master_list[], 7, FALSE)</f>
        <v>43</v>
      </c>
      <c r="F74">
        <f>VLOOKUP(status_sets[[#This Row],[Mainstem]], master_list[], 9, FALSE)</f>
        <v>120</v>
      </c>
      <c r="G74">
        <f>VLOOKUP(status_sets[[#This Row],[Mainstem]], master_list[], 10, FALSE)</f>
        <v>280</v>
      </c>
      <c r="H74" t="str">
        <f>VLOOKUP(status_sets[[#This Row],[Mainstem]], master_list[], 18, FALSE)</f>
        <v>Red</v>
      </c>
      <c r="I74">
        <f>VLOOKUP(status_sets[[#This Row],[Mainstem]], master_list[], 19, FALSE)</f>
        <v>0</v>
      </c>
      <c r="J74">
        <f>status_sets[[#This Row],[Avg spawners]]*status_sets[[#This Row],[pNOS]]</f>
        <v>0</v>
      </c>
      <c r="K7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74" t="str">
        <f>VLOOKUP(status_sets[[#This Row],[Mainstem]], master_list[], 3, FALSE)</f>
        <v>NoKy</v>
      </c>
    </row>
    <row r="75" spans="2:12" x14ac:dyDescent="0.3">
      <c r="B75" t="str">
        <f t="shared" si="0"/>
        <v>Malksope River</v>
      </c>
      <c r="C75">
        <v>1</v>
      </c>
      <c r="D75">
        <f>VLOOKUP(status_sets[[#This Row],[Mainstem]], master_list[], 8, FALSE)</f>
        <v>21.833333333333332</v>
      </c>
      <c r="E75">
        <f>VLOOKUP(status_sets[[#This Row],[Mainstem]], master_list[], 7, FALSE)</f>
        <v>20</v>
      </c>
      <c r="F75">
        <f>VLOOKUP(status_sets[[#This Row],[Mainstem]], master_list[], 9, FALSE)</f>
        <v>56</v>
      </c>
      <c r="G75">
        <f>VLOOKUP(status_sets[[#This Row],[Mainstem]], master_list[], 10, FALSE)</f>
        <v>130</v>
      </c>
      <c r="H75" t="str">
        <f>VLOOKUP(status_sets[[#This Row],[Mainstem]], master_list[], 18, FALSE)</f>
        <v>Red</v>
      </c>
      <c r="I75">
        <f>VLOOKUP(status_sets[[#This Row],[Mainstem]], master_list[], 19, FALSE)</f>
        <v>0</v>
      </c>
      <c r="J75">
        <f>status_sets[[#This Row],[Avg spawners]]*status_sets[[#This Row],[pNOS]]</f>
        <v>0</v>
      </c>
      <c r="K75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75" t="str">
        <f>VLOOKUP(status_sets[[#This Row],[Mainstem]], master_list[], 3, FALSE)</f>
        <v>NoKy</v>
      </c>
    </row>
    <row r="76" spans="2:12" x14ac:dyDescent="0.3">
      <c r="B76" t="str">
        <f t="shared" si="0"/>
        <v>Marble River</v>
      </c>
      <c r="C76">
        <v>1</v>
      </c>
      <c r="D76">
        <f>VLOOKUP(status_sets[[#This Row],[Mainstem]], master_list[], 8, FALSE)</f>
        <v>2899.6153846153848</v>
      </c>
      <c r="E76">
        <f>VLOOKUP(status_sets[[#This Row],[Mainstem]], master_list[], 7, FALSE)</f>
        <v>167</v>
      </c>
      <c r="F76">
        <f>VLOOKUP(status_sets[[#This Row],[Mainstem]], master_list[], 9, FALSE)</f>
        <v>500</v>
      </c>
      <c r="G76">
        <f>VLOOKUP(status_sets[[#This Row],[Mainstem]], master_list[], 10, FALSE)</f>
        <v>1100</v>
      </c>
      <c r="H76" t="str">
        <f>VLOOKUP(status_sets[[#This Row],[Mainstem]], master_list[], 18, FALSE)</f>
        <v>Green</v>
      </c>
      <c r="I76">
        <f>VLOOKUP(status_sets[[#This Row],[Mainstem]], master_list[], 19, FALSE)</f>
        <v>0.92977299999999996</v>
      </c>
      <c r="J76">
        <f>status_sets[[#This Row],[Avg spawners]]*status_sets[[#This Row],[pNOS]]</f>
        <v>2695.9840949999998</v>
      </c>
      <c r="K7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76" t="str">
        <f>VLOOKUP(status_sets[[#This Row],[Mainstem]], master_list[], 3, FALSE)</f>
        <v>NWVI</v>
      </c>
    </row>
    <row r="77" spans="2:12" x14ac:dyDescent="0.3">
      <c r="B77" t="str">
        <f t="shared" si="0"/>
        <v>McKay Cove Creek</v>
      </c>
      <c r="C77">
        <v>1</v>
      </c>
      <c r="D77">
        <f>VLOOKUP(status_sets[[#This Row],[Mainstem]], master_list[], 8, FALSE)</f>
        <v>0</v>
      </c>
      <c r="E77">
        <f>VLOOKUP(status_sets[[#This Row],[Mainstem]], master_list[], 7, FALSE)</f>
        <v>1.4</v>
      </c>
      <c r="F77">
        <f>VLOOKUP(status_sets[[#This Row],[Mainstem]], master_list[], 9, FALSE)</f>
        <v>3.5</v>
      </c>
      <c r="G77">
        <f>VLOOKUP(status_sets[[#This Row],[Mainstem]], master_list[], 10, FALSE)</f>
        <v>8</v>
      </c>
      <c r="H77" t="str">
        <f>VLOOKUP(status_sets[[#This Row],[Mainstem]], master_list[], 18, FALSE)</f>
        <v>Red</v>
      </c>
      <c r="I77">
        <f>VLOOKUP(status_sets[[#This Row],[Mainstem]], master_list[], 19, FALSE)</f>
        <v>0</v>
      </c>
      <c r="J77">
        <f>status_sets[[#This Row],[Avg spawners]]*status_sets[[#This Row],[pNOS]]</f>
        <v>0</v>
      </c>
      <c r="K77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77" t="str">
        <f>VLOOKUP(status_sets[[#This Row],[Mainstem]], master_list[], 3, FALSE)</f>
        <v>NoKy</v>
      </c>
    </row>
    <row r="78" spans="2:12" x14ac:dyDescent="0.3">
      <c r="B78" t="str">
        <f t="shared" si="0"/>
        <v>Megin River</v>
      </c>
      <c r="C78">
        <v>1</v>
      </c>
      <c r="D78">
        <f>VLOOKUP(status_sets[[#This Row],[Mainstem]], master_list[], 8, FALSE)</f>
        <v>39.92307692307692</v>
      </c>
      <c r="E78">
        <f>VLOOKUP(status_sets[[#This Row],[Mainstem]], master_list[], 7, FALSE)</f>
        <v>245</v>
      </c>
      <c r="F78">
        <f>VLOOKUP(status_sets[[#This Row],[Mainstem]], master_list[], 9, FALSE)</f>
        <v>750</v>
      </c>
      <c r="G78">
        <f>VLOOKUP(status_sets[[#This Row],[Mainstem]], master_list[], 10, FALSE)</f>
        <v>1700</v>
      </c>
      <c r="H78" t="str">
        <f>VLOOKUP(status_sets[[#This Row],[Mainstem]], master_list[], 18, FALSE)</f>
        <v>Red</v>
      </c>
      <c r="I78">
        <f>VLOOKUP(status_sets[[#This Row],[Mainstem]], master_list[], 19, FALSE)</f>
        <v>0.4166665</v>
      </c>
      <c r="J78">
        <f>status_sets[[#This Row],[Avg spawners]]*status_sets[[#This Row],[pNOS]]</f>
        <v>16.63460873076923</v>
      </c>
      <c r="K7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78" t="str">
        <f>VLOOKUP(status_sets[[#This Row],[Mainstem]], master_list[], 3, FALSE)</f>
        <v>SWVI</v>
      </c>
    </row>
    <row r="79" spans="2:12" x14ac:dyDescent="0.3">
      <c r="B79" t="str">
        <f t="shared" si="0"/>
        <v>Mercantile Creek</v>
      </c>
      <c r="C79">
        <v>1</v>
      </c>
      <c r="D79">
        <f>VLOOKUP(status_sets[[#This Row],[Mainstem]], master_list[], 8, FALSE)</f>
        <v>25</v>
      </c>
      <c r="E79">
        <f>VLOOKUP(status_sets[[#This Row],[Mainstem]], master_list[], 7, FALSE)</f>
        <v>13</v>
      </c>
      <c r="F79">
        <f>VLOOKUP(status_sets[[#This Row],[Mainstem]], master_list[], 9, FALSE)</f>
        <v>36</v>
      </c>
      <c r="G79">
        <f>VLOOKUP(status_sets[[#This Row],[Mainstem]], master_list[], 10, FALSE)</f>
        <v>81</v>
      </c>
      <c r="H79" t="str">
        <f>VLOOKUP(status_sets[[#This Row],[Mainstem]], master_list[], 18, FALSE)</f>
        <v>Red</v>
      </c>
      <c r="I79">
        <f>VLOOKUP(status_sets[[#This Row],[Mainstem]], master_list[], 19, FALSE)</f>
        <v>0</v>
      </c>
      <c r="J79">
        <f>status_sets[[#This Row],[Avg spawners]]*status_sets[[#This Row],[pNOS]]</f>
        <v>0</v>
      </c>
      <c r="K7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79" t="str">
        <f>VLOOKUP(status_sets[[#This Row],[Mainstem]], master_list[], 3, FALSE)</f>
        <v>SWVI</v>
      </c>
    </row>
    <row r="80" spans="2:12" x14ac:dyDescent="0.3">
      <c r="B80" t="str">
        <f t="shared" si="0"/>
        <v>Mooyah River</v>
      </c>
      <c r="C80">
        <v>1</v>
      </c>
      <c r="D80">
        <f>VLOOKUP(status_sets[[#This Row],[Mainstem]], master_list[], 8, FALSE)</f>
        <v>47.5</v>
      </c>
      <c r="E80">
        <f>VLOOKUP(status_sets[[#This Row],[Mainstem]], master_list[], 7, FALSE)</f>
        <v>7.7</v>
      </c>
      <c r="F80">
        <f>VLOOKUP(status_sets[[#This Row],[Mainstem]], master_list[], 9, FALSE)</f>
        <v>21</v>
      </c>
      <c r="G80">
        <f>VLOOKUP(status_sets[[#This Row],[Mainstem]], master_list[], 10, FALSE)</f>
        <v>47</v>
      </c>
      <c r="H80" t="str">
        <f>VLOOKUP(status_sets[[#This Row],[Mainstem]], master_list[], 18, FALSE)</f>
        <v>Green</v>
      </c>
      <c r="I80">
        <f>VLOOKUP(status_sets[[#This Row],[Mainstem]], master_list[], 19, FALSE)</f>
        <v>0</v>
      </c>
      <c r="J80">
        <f>status_sets[[#This Row],[Avg spawners]]*status_sets[[#This Row],[pNOS]]</f>
        <v>0</v>
      </c>
      <c r="K8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80" t="str">
        <f>VLOOKUP(status_sets[[#This Row],[Mainstem]], master_list[], 3, FALSE)</f>
        <v>NoKy</v>
      </c>
    </row>
    <row r="81" spans="2:12" x14ac:dyDescent="0.3">
      <c r="B81" t="str">
        <f t="shared" si="0"/>
        <v>Moyeha River</v>
      </c>
      <c r="C81">
        <v>1</v>
      </c>
      <c r="D81">
        <f>VLOOKUP(status_sets[[#This Row],[Mainstem]], master_list[], 8, FALSE)</f>
        <v>81</v>
      </c>
      <c r="E81">
        <f>VLOOKUP(status_sets[[#This Row],[Mainstem]], master_list[], 7, FALSE)</f>
        <v>116</v>
      </c>
      <c r="F81">
        <f>VLOOKUP(status_sets[[#This Row],[Mainstem]], master_list[], 9, FALSE)</f>
        <v>350</v>
      </c>
      <c r="G81">
        <f>VLOOKUP(status_sets[[#This Row],[Mainstem]], master_list[], 10, FALSE)</f>
        <v>780</v>
      </c>
      <c r="H81" t="str">
        <f>VLOOKUP(status_sets[[#This Row],[Mainstem]], master_list[], 18, FALSE)</f>
        <v>Red</v>
      </c>
      <c r="I81">
        <f>VLOOKUP(status_sets[[#This Row],[Mainstem]], master_list[], 19, FALSE)</f>
        <v>0.8181816666666667</v>
      </c>
      <c r="J81">
        <f>status_sets[[#This Row],[Avg spawners]]*status_sets[[#This Row],[pNOS]]</f>
        <v>66.272715000000005</v>
      </c>
      <c r="K81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81" t="str">
        <f>VLOOKUP(status_sets[[#This Row],[Mainstem]], master_list[], 3, FALSE)</f>
        <v>SWVI</v>
      </c>
    </row>
    <row r="82" spans="2:12" x14ac:dyDescent="0.3">
      <c r="B82" t="str">
        <f t="shared" si="0"/>
        <v>Nahmint River</v>
      </c>
      <c r="C82">
        <v>1</v>
      </c>
      <c r="D82">
        <f>VLOOKUP(status_sets[[#This Row],[Mainstem]], master_list[], 8, FALSE)</f>
        <v>427.69230769230768</v>
      </c>
      <c r="E82">
        <f>VLOOKUP(status_sets[[#This Row],[Mainstem]], master_list[], 7, FALSE)</f>
        <v>42</v>
      </c>
      <c r="F82">
        <f>VLOOKUP(status_sets[[#This Row],[Mainstem]], master_list[], 9, FALSE)</f>
        <v>120</v>
      </c>
      <c r="G82">
        <f>VLOOKUP(status_sets[[#This Row],[Mainstem]], master_list[], 10, FALSE)</f>
        <v>270</v>
      </c>
      <c r="H82" t="str">
        <f>VLOOKUP(status_sets[[#This Row],[Mainstem]], master_list[], 18, FALSE)</f>
        <v>Green</v>
      </c>
      <c r="I82">
        <f>VLOOKUP(status_sets[[#This Row],[Mainstem]], master_list[], 19, FALSE)</f>
        <v>0.69050336363636378</v>
      </c>
      <c r="J82">
        <f>status_sets[[#This Row],[Avg spawners]]*status_sets[[#This Row],[pNOS]]</f>
        <v>295.32297706293713</v>
      </c>
      <c r="K82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82" t="str">
        <f>VLOOKUP(status_sets[[#This Row],[Mainstem]], master_list[], 3, FALSE)</f>
        <v>SWVI</v>
      </c>
    </row>
    <row r="83" spans="2:12" x14ac:dyDescent="0.3">
      <c r="B83" t="str">
        <f t="shared" si="0"/>
        <v>Narrowgut Creek</v>
      </c>
      <c r="C83">
        <v>1</v>
      </c>
      <c r="D83">
        <f>VLOOKUP(status_sets[[#This Row],[Mainstem]], master_list[], 8, FALSE)</f>
        <v>2</v>
      </c>
      <c r="E83">
        <f>VLOOKUP(status_sets[[#This Row],[Mainstem]], master_list[], 7, FALSE)</f>
        <v>16.5</v>
      </c>
      <c r="F83">
        <f>VLOOKUP(status_sets[[#This Row],[Mainstem]], master_list[], 9, FALSE)</f>
        <v>46</v>
      </c>
      <c r="G83">
        <f>VLOOKUP(status_sets[[#This Row],[Mainstem]], master_list[], 10, FALSE)</f>
        <v>100</v>
      </c>
      <c r="H83" t="str">
        <f>VLOOKUP(status_sets[[#This Row],[Mainstem]], master_list[], 18, FALSE)</f>
        <v>Red</v>
      </c>
      <c r="I83">
        <f>VLOOKUP(status_sets[[#This Row],[Mainstem]], master_list[], 19, FALSE)</f>
        <v>0</v>
      </c>
      <c r="J83">
        <f>status_sets[[#This Row],[Avg spawners]]*status_sets[[#This Row],[pNOS]]</f>
        <v>0</v>
      </c>
      <c r="K83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83" t="str">
        <f>VLOOKUP(status_sets[[#This Row],[Mainstem]], master_list[], 3, FALSE)</f>
        <v>NoKy</v>
      </c>
    </row>
    <row r="84" spans="2:12" x14ac:dyDescent="0.3">
      <c r="B84" t="str">
        <f t="shared" si="0"/>
        <v>Nitinat River</v>
      </c>
      <c r="C84">
        <v>1</v>
      </c>
      <c r="D84">
        <f>VLOOKUP(status_sets[[#This Row],[Mainstem]], master_list[], 8, FALSE)</f>
        <v>12533.307692307691</v>
      </c>
      <c r="E84">
        <f>VLOOKUP(status_sets[[#This Row],[Mainstem]], master_list[], 7, FALSE)</f>
        <v>111.51</v>
      </c>
      <c r="F84">
        <f>VLOOKUP(status_sets[[#This Row],[Mainstem]], master_list[], 9, FALSE)</f>
        <v>330</v>
      </c>
      <c r="G84">
        <f>VLOOKUP(status_sets[[#This Row],[Mainstem]], master_list[], 10, FALSE)</f>
        <v>750</v>
      </c>
      <c r="H84" t="str">
        <f>VLOOKUP(status_sets[[#This Row],[Mainstem]], master_list[], 18, FALSE)</f>
        <v>Green</v>
      </c>
      <c r="I84">
        <f>VLOOKUP(status_sets[[#This Row],[Mainstem]], master_list[], 19, FALSE)</f>
        <v>8.435036363636364E-2</v>
      </c>
      <c r="J84">
        <f>status_sets[[#This Row],[Avg spawners]]*status_sets[[#This Row],[pNOS]]</f>
        <v>1057.1890614125873</v>
      </c>
      <c r="K8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84" t="str">
        <f>VLOOKUP(status_sets[[#This Row],[Mainstem]], master_list[], 3, FALSE)</f>
        <v>SWVI</v>
      </c>
    </row>
    <row r="85" spans="2:12" x14ac:dyDescent="0.3">
      <c r="B85" t="str">
        <f t="shared" si="0"/>
        <v>Ououkinsh River</v>
      </c>
      <c r="C85">
        <v>1</v>
      </c>
      <c r="D85">
        <f>VLOOKUP(status_sets[[#This Row],[Mainstem]], master_list[], 8, FALSE)</f>
        <v>18.5</v>
      </c>
      <c r="E85">
        <f>VLOOKUP(status_sets[[#This Row],[Mainstem]], master_list[], 7, FALSE)</f>
        <v>16.7</v>
      </c>
      <c r="F85">
        <f>VLOOKUP(status_sets[[#This Row],[Mainstem]], master_list[], 9, FALSE)</f>
        <v>46</v>
      </c>
      <c r="G85">
        <f>VLOOKUP(status_sets[[#This Row],[Mainstem]], master_list[], 10, FALSE)</f>
        <v>110</v>
      </c>
      <c r="H85" t="str">
        <f>VLOOKUP(status_sets[[#This Row],[Mainstem]], master_list[], 18, FALSE)</f>
        <v>Red</v>
      </c>
      <c r="I85">
        <f>VLOOKUP(status_sets[[#This Row],[Mainstem]], master_list[], 19, FALSE)</f>
        <v>0</v>
      </c>
      <c r="J85">
        <f>status_sets[[#This Row],[Avg spawners]]*status_sets[[#This Row],[pNOS]]</f>
        <v>0</v>
      </c>
      <c r="K85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85" t="str">
        <f>VLOOKUP(status_sets[[#This Row],[Mainstem]], master_list[], 3, FALSE)</f>
        <v>NoKy</v>
      </c>
    </row>
    <row r="86" spans="2:12" x14ac:dyDescent="0.3">
      <c r="B86" t="str">
        <f t="shared" si="0"/>
        <v>San Juan River</v>
      </c>
      <c r="C86">
        <v>1</v>
      </c>
      <c r="D86">
        <f>VLOOKUP(status_sets[[#This Row],[Mainstem]], master_list[], 8, FALSE)</f>
        <v>1146.0769230769231</v>
      </c>
      <c r="E86">
        <f>VLOOKUP(status_sets[[#This Row],[Mainstem]], master_list[], 7, FALSE)</f>
        <v>330</v>
      </c>
      <c r="F86">
        <f>VLOOKUP(status_sets[[#This Row],[Mainstem]], master_list[], 9, FALSE)</f>
        <v>1000</v>
      </c>
      <c r="G86">
        <f>VLOOKUP(status_sets[[#This Row],[Mainstem]], master_list[], 10, FALSE)</f>
        <v>2300</v>
      </c>
      <c r="H86" t="str">
        <f>VLOOKUP(status_sets[[#This Row],[Mainstem]], master_list[], 18, FALSE)</f>
        <v>Amber</v>
      </c>
      <c r="I86">
        <f>VLOOKUP(status_sets[[#This Row],[Mainstem]], master_list[], 19, FALSE)</f>
        <v>0.41</v>
      </c>
      <c r="J86">
        <f>status_sets[[#This Row],[Avg spawners]]*status_sets[[#This Row],[pNOS]]</f>
        <v>469.89153846153846</v>
      </c>
      <c r="K8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86" t="str">
        <f>VLOOKUP(status_sets[[#This Row],[Mainstem]], master_list[], 3, FALSE)</f>
        <v>SWVI</v>
      </c>
    </row>
    <row r="87" spans="2:12" x14ac:dyDescent="0.3">
      <c r="B87" t="str">
        <f t="shared" si="0"/>
        <v>Sarita River</v>
      </c>
      <c r="C87">
        <v>1</v>
      </c>
      <c r="D87">
        <f>VLOOKUP(status_sets[[#This Row],[Mainstem]], master_list[], 8, FALSE)</f>
        <v>1762.3846153846155</v>
      </c>
      <c r="E87">
        <f>VLOOKUP(status_sets[[#This Row],[Mainstem]], master_list[], 7, FALSE)</f>
        <v>84</v>
      </c>
      <c r="F87">
        <f>VLOOKUP(status_sets[[#This Row],[Mainstem]], master_list[], 9, FALSE)</f>
        <v>250</v>
      </c>
      <c r="G87">
        <f>VLOOKUP(status_sets[[#This Row],[Mainstem]], master_list[], 10, FALSE)</f>
        <v>560</v>
      </c>
      <c r="H87" t="str">
        <f>VLOOKUP(status_sets[[#This Row],[Mainstem]], master_list[], 18, FALSE)</f>
        <v>Green</v>
      </c>
      <c r="I87">
        <f>VLOOKUP(status_sets[[#This Row],[Mainstem]], master_list[], 19, FALSE)</f>
        <v>0.131164</v>
      </c>
      <c r="J87">
        <f>status_sets[[#This Row],[Avg spawners]]*status_sets[[#This Row],[pNOS]]</f>
        <v>231.16141569230771</v>
      </c>
      <c r="K87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87" t="str">
        <f>VLOOKUP(status_sets[[#This Row],[Mainstem]], master_list[], 3, FALSE)</f>
        <v>SWVI</v>
      </c>
    </row>
    <row r="88" spans="2:12" x14ac:dyDescent="0.3">
      <c r="B88" t="str">
        <f t="shared" si="0"/>
        <v>Somass River</v>
      </c>
      <c r="C88">
        <v>1</v>
      </c>
      <c r="D88">
        <f>VLOOKUP(status_sets[[#This Row],[Mainstem]], master_list[], 8, FALSE)</f>
        <v>15296.692307692309</v>
      </c>
      <c r="E88">
        <f>VLOOKUP(status_sets[[#This Row],[Mainstem]], master_list[], 7, FALSE)</f>
        <v>1057</v>
      </c>
      <c r="F88">
        <f>VLOOKUP(status_sets[[#This Row],[Mainstem]], master_list[], 9, FALSE)</f>
        <v>3300</v>
      </c>
      <c r="G88">
        <f>VLOOKUP(status_sets[[#This Row],[Mainstem]], master_list[], 10, FALSE)</f>
        <v>7500</v>
      </c>
      <c r="H88" t="str">
        <f>VLOOKUP(status_sets[[#This Row],[Mainstem]], master_list[], 18, FALSE)</f>
        <v>Green</v>
      </c>
      <c r="I88">
        <f>VLOOKUP(status_sets[[#This Row],[Mainstem]], master_list[], 19, FALSE)</f>
        <v>0.12654158333333335</v>
      </c>
      <c r="J88">
        <f>status_sets[[#This Row],[Avg spawners]]*status_sets[[#This Row],[pNOS]]</f>
        <v>1935.6676643782055</v>
      </c>
      <c r="K8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88" t="str">
        <f>VLOOKUP(status_sets[[#This Row],[Mainstem]], master_list[], 3, FALSE)</f>
        <v>SWVI</v>
      </c>
    </row>
    <row r="89" spans="2:12" x14ac:dyDescent="0.3">
      <c r="B89" t="str">
        <f t="shared" si="0"/>
        <v>Sooke River</v>
      </c>
      <c r="C89">
        <v>1</v>
      </c>
      <c r="D89">
        <f>VLOOKUP(status_sets[[#This Row],[Mainstem]], master_list[], 8, FALSE)</f>
        <v>565.79999999999995</v>
      </c>
      <c r="E89">
        <f>VLOOKUP(status_sets[[#This Row],[Mainstem]], master_list[], 7, FALSE)</f>
        <v>57.55</v>
      </c>
      <c r="F89">
        <f>VLOOKUP(status_sets[[#This Row],[Mainstem]], master_list[], 9, FALSE)</f>
        <v>170</v>
      </c>
      <c r="G89">
        <f>VLOOKUP(status_sets[[#This Row],[Mainstem]], master_list[], 10, FALSE)</f>
        <v>380</v>
      </c>
      <c r="H89" t="str">
        <f>VLOOKUP(status_sets[[#This Row],[Mainstem]], master_list[], 18, FALSE)</f>
        <v>Green</v>
      </c>
      <c r="I89">
        <f>VLOOKUP(status_sets[[#This Row],[Mainstem]], master_list[], 19, FALSE)</f>
        <v>0</v>
      </c>
      <c r="J89">
        <f>status_sets[[#This Row],[Avg spawners]]*status_sets[[#This Row],[pNOS]]</f>
        <v>0</v>
      </c>
      <c r="K8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89" t="str">
        <f>VLOOKUP(status_sets[[#This Row],[Mainstem]], master_list[], 3, FALSE)</f>
        <v>SWVI</v>
      </c>
    </row>
    <row r="90" spans="2:12" x14ac:dyDescent="0.3">
      <c r="B90" t="str">
        <f t="shared" si="0"/>
        <v>Sucwoa River</v>
      </c>
      <c r="C90">
        <v>1</v>
      </c>
      <c r="D90">
        <f>VLOOKUP(status_sets[[#This Row],[Mainstem]], master_list[], 8, FALSE)</f>
        <v>64.599999999999994</v>
      </c>
      <c r="E90">
        <f>VLOOKUP(status_sets[[#This Row],[Mainstem]], master_list[], 7, FALSE)</f>
        <v>25</v>
      </c>
      <c r="F90">
        <f>VLOOKUP(status_sets[[#This Row],[Mainstem]], master_list[], 9, FALSE)</f>
        <v>71</v>
      </c>
      <c r="G90">
        <f>VLOOKUP(status_sets[[#This Row],[Mainstem]], master_list[], 10, FALSE)</f>
        <v>160</v>
      </c>
      <c r="H90" t="str">
        <f>VLOOKUP(status_sets[[#This Row],[Mainstem]], master_list[], 18, FALSE)</f>
        <v>Red</v>
      </c>
      <c r="I90">
        <f>VLOOKUP(status_sets[[#This Row],[Mainstem]], master_list[], 19, FALSE)</f>
        <v>0.1111115</v>
      </c>
      <c r="J90">
        <f>status_sets[[#This Row],[Avg spawners]]*status_sets[[#This Row],[pNOS]]</f>
        <v>7.1778028999999997</v>
      </c>
      <c r="K9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90" t="str">
        <f>VLOOKUP(status_sets[[#This Row],[Mainstem]], master_list[], 3, FALSE)</f>
        <v>NoKy</v>
      </c>
    </row>
    <row r="91" spans="2:12" x14ac:dyDescent="0.3">
      <c r="B91" t="str">
        <f t="shared" si="0"/>
        <v>Sydney River</v>
      </c>
      <c r="C91">
        <v>1</v>
      </c>
      <c r="D91">
        <f>VLOOKUP(status_sets[[#This Row],[Mainstem]], master_list[], 8, FALSE)</f>
        <v>6</v>
      </c>
      <c r="E91">
        <f>VLOOKUP(status_sets[[#This Row],[Mainstem]], master_list[], 7, FALSE)</f>
        <v>14</v>
      </c>
      <c r="F91">
        <f>VLOOKUP(status_sets[[#This Row],[Mainstem]], master_list[], 9, FALSE)</f>
        <v>39</v>
      </c>
      <c r="G91">
        <f>VLOOKUP(status_sets[[#This Row],[Mainstem]], master_list[], 10, FALSE)</f>
        <v>87</v>
      </c>
      <c r="H91" t="str">
        <f>VLOOKUP(status_sets[[#This Row],[Mainstem]], master_list[], 18, FALSE)</f>
        <v>Red</v>
      </c>
      <c r="I91">
        <f>VLOOKUP(status_sets[[#This Row],[Mainstem]], master_list[], 19, FALSE)</f>
        <v>0</v>
      </c>
      <c r="J91">
        <f>status_sets[[#This Row],[Avg spawners]]*status_sets[[#This Row],[pNOS]]</f>
        <v>0</v>
      </c>
      <c r="K91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91" t="str">
        <f>VLOOKUP(status_sets[[#This Row],[Mainstem]], master_list[], 3, FALSE)</f>
        <v>SWVI</v>
      </c>
    </row>
    <row r="92" spans="2:12" x14ac:dyDescent="0.3">
      <c r="B92" t="str">
        <f t="shared" si="0"/>
        <v>Tahsis River</v>
      </c>
      <c r="C92">
        <v>1</v>
      </c>
      <c r="D92">
        <f>VLOOKUP(status_sets[[#This Row],[Mainstem]], master_list[], 8, FALSE)</f>
        <v>602.61538461538464</v>
      </c>
      <c r="E92">
        <f>VLOOKUP(status_sets[[#This Row],[Mainstem]], master_list[], 7, FALSE)</f>
        <v>77</v>
      </c>
      <c r="F92">
        <f>VLOOKUP(status_sets[[#This Row],[Mainstem]], master_list[], 9, FALSE)</f>
        <v>230</v>
      </c>
      <c r="G92">
        <f>VLOOKUP(status_sets[[#This Row],[Mainstem]], master_list[], 10, FALSE)</f>
        <v>510</v>
      </c>
      <c r="H92" t="str">
        <f>VLOOKUP(status_sets[[#This Row],[Mainstem]], master_list[], 18, FALSE)</f>
        <v>Green</v>
      </c>
      <c r="I92">
        <f>VLOOKUP(status_sets[[#This Row],[Mainstem]], master_list[], 19, FALSE)</f>
        <v>0.35971340000000002</v>
      </c>
      <c r="J92">
        <f>status_sets[[#This Row],[Avg spawners]]*status_sets[[#This Row],[pNOS]]</f>
        <v>216.76882889230771</v>
      </c>
      <c r="K92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92" t="str">
        <f>VLOOKUP(status_sets[[#This Row],[Mainstem]], master_list[], 3, FALSE)</f>
        <v>NoKy</v>
      </c>
    </row>
    <row r="93" spans="2:12" x14ac:dyDescent="0.3">
      <c r="B93" t="str">
        <f t="shared" si="0"/>
        <v>Tahsish River</v>
      </c>
      <c r="C93">
        <v>1</v>
      </c>
      <c r="D93">
        <f>VLOOKUP(status_sets[[#This Row],[Mainstem]], master_list[], 8, FALSE)</f>
        <v>777.92307692307691</v>
      </c>
      <c r="E93">
        <f>VLOOKUP(status_sets[[#This Row],[Mainstem]], master_list[], 7, FALSE)</f>
        <v>172</v>
      </c>
      <c r="F93">
        <f>VLOOKUP(status_sets[[#This Row],[Mainstem]], master_list[], 9, FALSE)</f>
        <v>520</v>
      </c>
      <c r="G93">
        <f>VLOOKUP(status_sets[[#This Row],[Mainstem]], master_list[], 10, FALSE)</f>
        <v>1200</v>
      </c>
      <c r="H93" t="str">
        <f>VLOOKUP(status_sets[[#This Row],[Mainstem]], master_list[], 18, FALSE)</f>
        <v>Amber</v>
      </c>
      <c r="I93">
        <f>VLOOKUP(status_sets[[#This Row],[Mainstem]], master_list[], 19, FALSE)</f>
        <v>0.59850800000000004</v>
      </c>
      <c r="J93">
        <f>status_sets[[#This Row],[Avg spawners]]*status_sets[[#This Row],[pNOS]]</f>
        <v>465.59318492307693</v>
      </c>
      <c r="K93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93" t="str">
        <f>VLOOKUP(status_sets[[#This Row],[Mainstem]], master_list[], 3, FALSE)</f>
        <v>NoKy</v>
      </c>
    </row>
    <row r="94" spans="2:12" x14ac:dyDescent="0.3">
      <c r="B94" t="str">
        <f t="shared" si="0"/>
        <v>Thornton Creek</v>
      </c>
      <c r="C94">
        <v>1</v>
      </c>
      <c r="D94">
        <f>VLOOKUP(status_sets[[#This Row],[Mainstem]], master_list[], 8, FALSE)</f>
        <v>910</v>
      </c>
      <c r="E94">
        <f>VLOOKUP(status_sets[[#This Row],[Mainstem]], master_list[], 7, FALSE)</f>
        <v>2</v>
      </c>
      <c r="F94">
        <f>VLOOKUP(status_sets[[#This Row],[Mainstem]], master_list[], 9, FALSE)</f>
        <v>5</v>
      </c>
      <c r="G94">
        <f>VLOOKUP(status_sets[[#This Row],[Mainstem]], master_list[], 10, FALSE)</f>
        <v>11</v>
      </c>
      <c r="H94" t="str">
        <f>VLOOKUP(status_sets[[#This Row],[Mainstem]], master_list[], 18, FALSE)</f>
        <v>Green</v>
      </c>
      <c r="I94">
        <f>VLOOKUP(status_sets[[#This Row],[Mainstem]], master_list[], 19, FALSE)</f>
        <v>0</v>
      </c>
      <c r="J94">
        <f>status_sets[[#This Row],[Avg spawners]]*status_sets[[#This Row],[pNOS]]</f>
        <v>0</v>
      </c>
      <c r="K9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94" t="str">
        <f>VLOOKUP(status_sets[[#This Row],[Mainstem]], master_list[], 3, FALSE)</f>
        <v>SWVI</v>
      </c>
    </row>
    <row r="95" spans="2:12" x14ac:dyDescent="0.3">
      <c r="B95" t="str">
        <f t="shared" si="0"/>
        <v>Tlupana River</v>
      </c>
      <c r="C95">
        <v>1</v>
      </c>
      <c r="D95">
        <f>VLOOKUP(status_sets[[#This Row],[Mainstem]], master_list[], 8, FALSE)</f>
        <v>510.625</v>
      </c>
      <c r="E95">
        <f>VLOOKUP(status_sets[[#This Row],[Mainstem]], master_list[], 7, FALSE)</f>
        <v>20</v>
      </c>
      <c r="F95">
        <f>VLOOKUP(status_sets[[#This Row],[Mainstem]], master_list[], 9, FALSE)</f>
        <v>56</v>
      </c>
      <c r="G95">
        <f>VLOOKUP(status_sets[[#This Row],[Mainstem]], master_list[], 10, FALSE)</f>
        <v>130</v>
      </c>
      <c r="H95" t="str">
        <f>VLOOKUP(status_sets[[#This Row],[Mainstem]], master_list[], 18, FALSE)</f>
        <v>Green</v>
      </c>
      <c r="I95">
        <f>VLOOKUP(status_sets[[#This Row],[Mainstem]], master_list[], 19, FALSE)</f>
        <v>8.5606000000000002E-2</v>
      </c>
      <c r="J95">
        <f>status_sets[[#This Row],[Avg spawners]]*status_sets[[#This Row],[pNOS]]</f>
        <v>43.712563750000001</v>
      </c>
      <c r="K95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95" t="str">
        <f>VLOOKUP(status_sets[[#This Row],[Mainstem]], master_list[], 3, FALSE)</f>
        <v>NoKy</v>
      </c>
    </row>
    <row r="96" spans="2:12" x14ac:dyDescent="0.3">
      <c r="B96" t="str">
        <f t="shared" si="0"/>
        <v>Tofino Creek</v>
      </c>
      <c r="C96">
        <v>1</v>
      </c>
      <c r="D96">
        <f>VLOOKUP(status_sets[[#This Row],[Mainstem]], master_list[], 8, FALSE)</f>
        <v>1.6666666666666667</v>
      </c>
      <c r="E96">
        <f>VLOOKUP(status_sets[[#This Row],[Mainstem]], master_list[], 7, FALSE)</f>
        <v>10</v>
      </c>
      <c r="F96">
        <f>VLOOKUP(status_sets[[#This Row],[Mainstem]], master_list[], 9, FALSE)</f>
        <v>27</v>
      </c>
      <c r="G96">
        <f>VLOOKUP(status_sets[[#This Row],[Mainstem]], master_list[], 10, FALSE)</f>
        <v>61</v>
      </c>
      <c r="H96" t="str">
        <f>VLOOKUP(status_sets[[#This Row],[Mainstem]], master_list[], 18, FALSE)</f>
        <v>Red</v>
      </c>
      <c r="I96">
        <f>VLOOKUP(status_sets[[#This Row],[Mainstem]], master_list[], 19, FALSE)</f>
        <v>0</v>
      </c>
      <c r="J96">
        <f>status_sets[[#This Row],[Avg spawners]]*status_sets[[#This Row],[pNOS]]</f>
        <v>0</v>
      </c>
      <c r="K9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96" t="str">
        <f>VLOOKUP(status_sets[[#This Row],[Mainstem]], master_list[], 3, FALSE)</f>
        <v>SWVI</v>
      </c>
    </row>
    <row r="97" spans="2:12" x14ac:dyDescent="0.3">
      <c r="B97" t="str">
        <f t="shared" si="0"/>
        <v>Toquaht River</v>
      </c>
      <c r="C97">
        <v>1</v>
      </c>
      <c r="D97">
        <f>VLOOKUP(status_sets[[#This Row],[Mainstem]], master_list[], 8, FALSE)</f>
        <v>166.3846154</v>
      </c>
      <c r="E97">
        <f>VLOOKUP(status_sets[[#This Row],[Mainstem]], master_list[], 7, FALSE)</f>
        <v>56</v>
      </c>
      <c r="F97">
        <f>VLOOKUP(status_sets[[#This Row],[Mainstem]], master_list[], 9, FALSE)</f>
        <v>0</v>
      </c>
      <c r="G97">
        <f>VLOOKUP(status_sets[[#This Row],[Mainstem]], master_list[], 10, FALSE)</f>
        <v>0</v>
      </c>
      <c r="H97" t="str">
        <f>VLOOKUP(status_sets[[#This Row],[Mainstem]], master_list[], 18, FALSE)</f>
        <v>Green</v>
      </c>
      <c r="I97">
        <f>VLOOKUP(status_sets[[#This Row],[Mainstem]], master_list[], 19, FALSE)</f>
        <v>0.94</v>
      </c>
      <c r="J97">
        <f>status_sets[[#This Row],[Avg spawners]]*status_sets[[#This Row],[pNOS]]</f>
        <v>156.40153847599998</v>
      </c>
      <c r="K97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97" t="str">
        <f>VLOOKUP(status_sets[[#This Row],[Mainstem]], master_list[], 3, FALSE)</f>
        <v>SWVI</v>
      </c>
    </row>
    <row r="98" spans="2:12" x14ac:dyDescent="0.3">
      <c r="B98" t="str">
        <f t="shared" si="0"/>
        <v>Tranquil Creek</v>
      </c>
      <c r="C98">
        <v>1</v>
      </c>
      <c r="D98">
        <f>VLOOKUP(status_sets[[#This Row],[Mainstem]], master_list[], 8, FALSE)</f>
        <v>232.46153846153845</v>
      </c>
      <c r="E98">
        <f>VLOOKUP(status_sets[[#This Row],[Mainstem]], master_list[], 7, FALSE)</f>
        <v>12</v>
      </c>
      <c r="F98">
        <f>VLOOKUP(status_sets[[#This Row],[Mainstem]], master_list[], 9, FALSE)</f>
        <v>33</v>
      </c>
      <c r="G98">
        <f>VLOOKUP(status_sets[[#This Row],[Mainstem]], master_list[], 10, FALSE)</f>
        <v>74</v>
      </c>
      <c r="H98" t="str">
        <f>VLOOKUP(status_sets[[#This Row],[Mainstem]], master_list[], 18, FALSE)</f>
        <v>Green</v>
      </c>
      <c r="I98">
        <f>VLOOKUP(status_sets[[#This Row],[Mainstem]], master_list[], 19, FALSE)</f>
        <v>0.96296300000000001</v>
      </c>
      <c r="J98">
        <f>status_sets[[#This Row],[Avg spawners]]*status_sets[[#This Row],[pNOS]]</f>
        <v>223.85186046153845</v>
      </c>
      <c r="K9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98" t="str">
        <f>VLOOKUP(status_sets[[#This Row],[Mainstem]], master_list[], 3, FALSE)</f>
        <v>SWVI</v>
      </c>
    </row>
    <row r="99" spans="2:12" x14ac:dyDescent="0.3">
      <c r="B99" t="str">
        <f t="shared" si="0"/>
        <v>Tsowwin River</v>
      </c>
      <c r="C99">
        <v>1</v>
      </c>
      <c r="D99">
        <f>VLOOKUP(status_sets[[#This Row],[Mainstem]], master_list[], 8, FALSE)</f>
        <v>22.5</v>
      </c>
      <c r="E99">
        <f>VLOOKUP(status_sets[[#This Row],[Mainstem]], master_list[], 7, FALSE)</f>
        <v>26</v>
      </c>
      <c r="F99">
        <f>VLOOKUP(status_sets[[#This Row],[Mainstem]], master_list[], 9, FALSE)</f>
        <v>73</v>
      </c>
      <c r="G99">
        <f>VLOOKUP(status_sets[[#This Row],[Mainstem]], master_list[], 10, FALSE)</f>
        <v>170</v>
      </c>
      <c r="H99" t="str">
        <f>VLOOKUP(status_sets[[#This Row],[Mainstem]], master_list[], 18, FALSE)</f>
        <v>Red</v>
      </c>
      <c r="I99">
        <f>VLOOKUP(status_sets[[#This Row],[Mainstem]], master_list[], 19, FALSE)</f>
        <v>0</v>
      </c>
      <c r="J99">
        <f>status_sets[[#This Row],[Avg spawners]]*status_sets[[#This Row],[pNOS]]</f>
        <v>0</v>
      </c>
      <c r="K9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99" t="str">
        <f>VLOOKUP(status_sets[[#This Row],[Mainstem]], master_list[], 3, FALSE)</f>
        <v>NoKy</v>
      </c>
    </row>
    <row r="100" spans="2:12" x14ac:dyDescent="0.3">
      <c r="B100" t="str">
        <f t="shared" si="0"/>
        <v>Watta Creek</v>
      </c>
      <c r="C100">
        <v>1</v>
      </c>
      <c r="D100">
        <f>VLOOKUP(status_sets[[#This Row],[Mainstem]], master_list[], 8, FALSE)</f>
        <v>6</v>
      </c>
      <c r="E100">
        <f>VLOOKUP(status_sets[[#This Row],[Mainstem]], master_list[], 7, FALSE)</f>
        <v>22</v>
      </c>
      <c r="F100">
        <f>VLOOKUP(status_sets[[#This Row],[Mainstem]], master_list[], 9, FALSE)</f>
        <v>62</v>
      </c>
      <c r="G100">
        <f>VLOOKUP(status_sets[[#This Row],[Mainstem]], master_list[], 10, FALSE)</f>
        <v>140</v>
      </c>
      <c r="H100" t="str">
        <f>VLOOKUP(status_sets[[#This Row],[Mainstem]], master_list[], 18, FALSE)</f>
        <v>Red</v>
      </c>
      <c r="I100">
        <f>VLOOKUP(status_sets[[#This Row],[Mainstem]], master_list[], 19, FALSE)</f>
        <v>0</v>
      </c>
      <c r="J100">
        <f>status_sets[[#This Row],[Avg spawners]]*status_sets[[#This Row],[pNOS]]</f>
        <v>0</v>
      </c>
      <c r="K10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00" t="str">
        <f>VLOOKUP(status_sets[[#This Row],[Mainstem]], master_list[], 3, FALSE)</f>
        <v>SWVI</v>
      </c>
    </row>
    <row r="101" spans="2:12" x14ac:dyDescent="0.3">
      <c r="B101" t="str">
        <f t="shared" si="0"/>
        <v>Zeballos River</v>
      </c>
      <c r="C101">
        <v>1</v>
      </c>
      <c r="D101">
        <f>VLOOKUP(status_sets[[#This Row],[Mainstem]], master_list[], 8, FALSE)</f>
        <v>231</v>
      </c>
      <c r="E101">
        <f>VLOOKUP(status_sets[[#This Row],[Mainstem]], master_list[], 7, FALSE)</f>
        <v>194</v>
      </c>
      <c r="F101">
        <f>VLOOKUP(status_sets[[#This Row],[Mainstem]], master_list[], 9, FALSE)</f>
        <v>590</v>
      </c>
      <c r="G101">
        <f>VLOOKUP(status_sets[[#This Row],[Mainstem]], master_list[], 10, FALSE)</f>
        <v>1300</v>
      </c>
      <c r="H101" t="str">
        <f>VLOOKUP(status_sets[[#This Row],[Mainstem]], master_list[], 18, FALSE)</f>
        <v>Red</v>
      </c>
      <c r="I101">
        <f>VLOOKUP(status_sets[[#This Row],[Mainstem]], master_list[], 19, FALSE)</f>
        <v>0</v>
      </c>
      <c r="J101">
        <f>status_sets[[#This Row],[Avg spawners]]*status_sets[[#This Row],[pNOS]]</f>
        <v>0</v>
      </c>
      <c r="K101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01" t="str">
        <f>VLOOKUP(status_sets[[#This Row],[Mainstem]], master_list[], 3, FALSE)</f>
        <v>NoKy</v>
      </c>
    </row>
    <row r="102" spans="2:12" x14ac:dyDescent="0.3">
      <c r="B102" t="str">
        <f>E5</f>
        <v>Artlish River</v>
      </c>
      <c r="C102">
        <v>2</v>
      </c>
      <c r="D102">
        <f>VLOOKUP(status_sets[[#This Row],[Mainstem]], master_list[], 8, FALSE)</f>
        <v>305.30769230769232</v>
      </c>
      <c r="E102">
        <f>VLOOKUP(status_sets[[#This Row],[Mainstem]], master_list[], 7, FALSE)</f>
        <v>63.55</v>
      </c>
      <c r="F102">
        <f>VLOOKUP(status_sets[[#This Row],[Mainstem]], master_list[], 9, FALSE)</f>
        <v>190</v>
      </c>
      <c r="G102">
        <f>VLOOKUP(status_sets[[#This Row],[Mainstem]], master_list[], 10, FALSE)</f>
        <v>420</v>
      </c>
      <c r="H102" t="str">
        <f>VLOOKUP(status_sets[[#This Row],[Mainstem]], master_list[], 18, FALSE)</f>
        <v>Amber</v>
      </c>
      <c r="I102">
        <f>VLOOKUP(status_sets[[#This Row],[Mainstem]], master_list[], 19, FALSE)</f>
        <v>0.61111099999999996</v>
      </c>
      <c r="J102">
        <f>status_sets[[#This Row],[Avg spawners]]*status_sets[[#This Row],[pNOS]]</f>
        <v>186.57688915384614</v>
      </c>
      <c r="K102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02" t="str">
        <f>VLOOKUP(status_sets[[#This Row],[Mainstem]], master_list[], 3, FALSE)</f>
        <v>NoKy</v>
      </c>
    </row>
    <row r="103" spans="2:12" x14ac:dyDescent="0.3">
      <c r="B103" t="str">
        <f t="shared" ref="B103:B147" si="1">E6</f>
        <v>Bedwell River</v>
      </c>
      <c r="C103">
        <v>2</v>
      </c>
      <c r="D103">
        <f>VLOOKUP(status_sets[[#This Row],[Mainstem]], master_list[], 8, FALSE)</f>
        <v>410.92307692307691</v>
      </c>
      <c r="E103">
        <f>VLOOKUP(status_sets[[#This Row],[Mainstem]], master_list[], 7, FALSE)</f>
        <v>99.36</v>
      </c>
      <c r="F103">
        <f>VLOOKUP(status_sets[[#This Row],[Mainstem]], master_list[], 9, FALSE)</f>
        <v>290</v>
      </c>
      <c r="G103">
        <f>VLOOKUP(status_sets[[#This Row],[Mainstem]], master_list[], 10, FALSE)</f>
        <v>660</v>
      </c>
      <c r="H103" t="str">
        <f>VLOOKUP(status_sets[[#This Row],[Mainstem]], master_list[], 18, FALSE)</f>
        <v>Amber</v>
      </c>
      <c r="I103">
        <f>VLOOKUP(status_sets[[#This Row],[Mainstem]], master_list[], 19, FALSE)</f>
        <v>0.84678037500000003</v>
      </c>
      <c r="J103">
        <f>status_sets[[#This Row],[Avg spawners]]*status_sets[[#This Row],[pNOS]]</f>
        <v>347.96159717307694</v>
      </c>
      <c r="K103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Amber</v>
      </c>
      <c r="L103" t="str">
        <f>VLOOKUP(status_sets[[#This Row],[Mainstem]], master_list[], 3, FALSE)</f>
        <v>SWVI</v>
      </c>
    </row>
    <row r="104" spans="2:12" x14ac:dyDescent="0.3">
      <c r="B104" t="str">
        <f t="shared" si="1"/>
        <v>Burman River</v>
      </c>
      <c r="C104">
        <v>2</v>
      </c>
      <c r="D104">
        <f>VLOOKUP(status_sets[[#This Row],[Mainstem]], master_list[], 8, FALSE)</f>
        <v>3659.6923076923076</v>
      </c>
      <c r="E104">
        <f>VLOOKUP(status_sets[[#This Row],[Mainstem]], master_list[], 7, FALSE)</f>
        <v>69.89</v>
      </c>
      <c r="F104">
        <f>VLOOKUP(status_sets[[#This Row],[Mainstem]], master_list[], 9, FALSE)</f>
        <v>200</v>
      </c>
      <c r="G104">
        <f>VLOOKUP(status_sets[[#This Row],[Mainstem]], master_list[], 10, FALSE)</f>
        <v>460</v>
      </c>
      <c r="H104" t="str">
        <f>VLOOKUP(status_sets[[#This Row],[Mainstem]], master_list[], 18, FALSE)</f>
        <v>Green</v>
      </c>
      <c r="I104">
        <f>VLOOKUP(status_sets[[#This Row],[Mainstem]], master_list[], 19, FALSE)</f>
        <v>9.3825166666666668E-2</v>
      </c>
      <c r="J104">
        <f>status_sets[[#This Row],[Avg spawners]]*status_sets[[#This Row],[pNOS]]</f>
        <v>343.37124071794869</v>
      </c>
      <c r="K10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Amber</v>
      </c>
      <c r="L104" t="str">
        <f>VLOOKUP(status_sets[[#This Row],[Mainstem]], master_list[], 3, FALSE)</f>
        <v>NoKy</v>
      </c>
    </row>
    <row r="105" spans="2:12" x14ac:dyDescent="0.3">
      <c r="B105" t="str">
        <f t="shared" si="1"/>
        <v>Canton Creek</v>
      </c>
      <c r="C105">
        <v>2</v>
      </c>
      <c r="D105">
        <f>VLOOKUP(status_sets[[#This Row],[Mainstem]], master_list[], 8, FALSE)</f>
        <v>2138</v>
      </c>
      <c r="E105">
        <f>VLOOKUP(status_sets[[#This Row],[Mainstem]], master_list[], 7, FALSE)</f>
        <v>10</v>
      </c>
      <c r="F105">
        <f>VLOOKUP(status_sets[[#This Row],[Mainstem]], master_list[], 9, FALSE)</f>
        <v>27</v>
      </c>
      <c r="G105">
        <f>VLOOKUP(status_sets[[#This Row],[Mainstem]], master_list[], 10, FALSE)</f>
        <v>61</v>
      </c>
      <c r="H105" t="str">
        <f>VLOOKUP(status_sets[[#This Row],[Mainstem]], master_list[], 18, FALSE)</f>
        <v>Green</v>
      </c>
      <c r="I105">
        <f>VLOOKUP(status_sets[[#This Row],[Mainstem]], master_list[], 19, FALSE)</f>
        <v>0</v>
      </c>
      <c r="J105">
        <f>status_sets[[#This Row],[Avg spawners]]*status_sets[[#This Row],[pNOS]]</f>
        <v>0</v>
      </c>
      <c r="K105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05" t="str">
        <f>VLOOKUP(status_sets[[#This Row],[Mainstem]], master_list[], 3, FALSE)</f>
        <v>NoKy</v>
      </c>
    </row>
    <row r="106" spans="2:12" x14ac:dyDescent="0.3">
      <c r="B106" t="str">
        <f t="shared" si="1"/>
        <v>Cayeghle Creek</v>
      </c>
      <c r="C106">
        <v>2</v>
      </c>
      <c r="D106">
        <f>VLOOKUP(status_sets[[#This Row],[Mainstem]], master_list[], 8, FALSE)</f>
        <v>373.15384615384613</v>
      </c>
      <c r="E106">
        <f>VLOOKUP(status_sets[[#This Row],[Mainstem]], master_list[], 7, FALSE)</f>
        <v>49</v>
      </c>
      <c r="F106">
        <f>VLOOKUP(status_sets[[#This Row],[Mainstem]], master_list[], 9, FALSE)</f>
        <v>140</v>
      </c>
      <c r="G106">
        <f>VLOOKUP(status_sets[[#This Row],[Mainstem]], master_list[], 10, FALSE)</f>
        <v>320</v>
      </c>
      <c r="H106" t="str">
        <f>VLOOKUP(status_sets[[#This Row],[Mainstem]], master_list[], 18, FALSE)</f>
        <v>Green</v>
      </c>
      <c r="I106">
        <f>VLOOKUP(status_sets[[#This Row],[Mainstem]], master_list[], 19, FALSE)</f>
        <v>0</v>
      </c>
      <c r="J106">
        <f>status_sets[[#This Row],[Avg spawners]]*status_sets[[#This Row],[pNOS]]</f>
        <v>0</v>
      </c>
      <c r="K10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06" t="str">
        <f>VLOOKUP(status_sets[[#This Row],[Mainstem]], master_list[], 3, FALSE)</f>
        <v>NWVI</v>
      </c>
    </row>
    <row r="107" spans="2:12" x14ac:dyDescent="0.3">
      <c r="B107" t="str">
        <f t="shared" si="1"/>
        <v>Cypre River</v>
      </c>
      <c r="C107">
        <v>2</v>
      </c>
      <c r="D107">
        <f>VLOOKUP(status_sets[[#This Row],[Mainstem]], master_list[], 8, FALSE)</f>
        <v>931.07692307692309</v>
      </c>
      <c r="E107">
        <f>VLOOKUP(status_sets[[#This Row],[Mainstem]], master_list[], 7, FALSE)</f>
        <v>39</v>
      </c>
      <c r="F107">
        <f>VLOOKUP(status_sets[[#This Row],[Mainstem]], master_list[], 9, FALSE)</f>
        <v>110</v>
      </c>
      <c r="G107">
        <f>VLOOKUP(status_sets[[#This Row],[Mainstem]], master_list[], 10, FALSE)</f>
        <v>250</v>
      </c>
      <c r="H107" t="str">
        <f>VLOOKUP(status_sets[[#This Row],[Mainstem]], master_list[], 18, FALSE)</f>
        <v>Green</v>
      </c>
      <c r="I107">
        <f>VLOOKUP(status_sets[[#This Row],[Mainstem]], master_list[], 19, FALSE)</f>
        <v>0.97114</v>
      </c>
      <c r="J107">
        <f>status_sets[[#This Row],[Avg spawners]]*status_sets[[#This Row],[pNOS]]</f>
        <v>904.20604307692315</v>
      </c>
      <c r="K107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107" t="str">
        <f>VLOOKUP(status_sets[[#This Row],[Mainstem]], master_list[], 3, FALSE)</f>
        <v>SWVI</v>
      </c>
    </row>
    <row r="108" spans="2:12" x14ac:dyDescent="0.3">
      <c r="B108" t="str">
        <f t="shared" si="1"/>
        <v>Easy Creek</v>
      </c>
      <c r="C108">
        <v>2</v>
      </c>
      <c r="D108">
        <f>VLOOKUP(status_sets[[#This Row],[Mainstem]], master_list[], 8, FALSE)</f>
        <v>14</v>
      </c>
      <c r="E108">
        <f>VLOOKUP(status_sets[[#This Row],[Mainstem]], master_list[], 7, FALSE)</f>
        <v>12</v>
      </c>
      <c r="F108">
        <f>VLOOKUP(status_sets[[#This Row],[Mainstem]], master_list[], 9, FALSE)</f>
        <v>33</v>
      </c>
      <c r="G108">
        <f>VLOOKUP(status_sets[[#This Row],[Mainstem]], master_list[], 10, FALSE)</f>
        <v>74</v>
      </c>
      <c r="H108" t="str">
        <f>VLOOKUP(status_sets[[#This Row],[Mainstem]], master_list[], 18, FALSE)</f>
        <v>Red</v>
      </c>
      <c r="I108">
        <f>VLOOKUP(status_sets[[#This Row],[Mainstem]], master_list[], 19, FALSE)</f>
        <v>0</v>
      </c>
      <c r="J108">
        <f>status_sets[[#This Row],[Avg spawners]]*status_sets[[#This Row],[pNOS]]</f>
        <v>0</v>
      </c>
      <c r="K10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08" t="str">
        <f>VLOOKUP(status_sets[[#This Row],[Mainstem]], master_list[], 3, FALSE)</f>
        <v>NoKy</v>
      </c>
    </row>
    <row r="109" spans="2:12" x14ac:dyDescent="0.3">
      <c r="B109" t="str">
        <f t="shared" si="1"/>
        <v>Effingham River</v>
      </c>
      <c r="C109">
        <v>2</v>
      </c>
      <c r="D109">
        <f>VLOOKUP(status_sets[[#This Row],[Mainstem]], master_list[], 8, FALSE)</f>
        <v>21.5</v>
      </c>
      <c r="E109">
        <f>VLOOKUP(status_sets[[#This Row],[Mainstem]], master_list[], 7, FALSE)</f>
        <v>18.399999999999999</v>
      </c>
      <c r="F109">
        <f>VLOOKUP(status_sets[[#This Row],[Mainstem]], master_list[], 9, FALSE)</f>
        <v>51</v>
      </c>
      <c r="G109">
        <f>VLOOKUP(status_sets[[#This Row],[Mainstem]], master_list[], 10, FALSE)</f>
        <v>120</v>
      </c>
      <c r="H109" t="str">
        <f>VLOOKUP(status_sets[[#This Row],[Mainstem]], master_list[], 18, FALSE)</f>
        <v>Red</v>
      </c>
      <c r="I109">
        <f>VLOOKUP(status_sets[[#This Row],[Mainstem]], master_list[], 19, FALSE)</f>
        <v>0</v>
      </c>
      <c r="J109">
        <f>status_sets[[#This Row],[Avg spawners]]*status_sets[[#This Row],[pNOS]]</f>
        <v>0</v>
      </c>
      <c r="K10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09" t="str">
        <f>VLOOKUP(status_sets[[#This Row],[Mainstem]], master_list[], 3, FALSE)</f>
        <v>SWVI</v>
      </c>
    </row>
    <row r="110" spans="2:12" x14ac:dyDescent="0.3">
      <c r="B110" t="str">
        <f t="shared" si="1"/>
        <v>Espinosa Creek</v>
      </c>
      <c r="C110">
        <v>2</v>
      </c>
      <c r="D110">
        <f>VLOOKUP(status_sets[[#This Row],[Mainstem]], master_list[], 8, FALSE)</f>
        <v>38.444444444444443</v>
      </c>
      <c r="E110">
        <f>VLOOKUP(status_sets[[#This Row],[Mainstem]], master_list[], 7, FALSE)</f>
        <v>4.7</v>
      </c>
      <c r="F110">
        <f>VLOOKUP(status_sets[[#This Row],[Mainstem]], master_list[], 9, FALSE)</f>
        <v>12</v>
      </c>
      <c r="G110">
        <f>VLOOKUP(status_sets[[#This Row],[Mainstem]], master_list[], 10, FALSE)</f>
        <v>28</v>
      </c>
      <c r="H110" t="str">
        <f>VLOOKUP(status_sets[[#This Row],[Mainstem]], master_list[], 18, FALSE)</f>
        <v>Green</v>
      </c>
      <c r="I110">
        <f>VLOOKUP(status_sets[[#This Row],[Mainstem]], master_list[], 19, FALSE)</f>
        <v>0</v>
      </c>
      <c r="J110">
        <f>status_sets[[#This Row],[Avg spawners]]*status_sets[[#This Row],[pNOS]]</f>
        <v>0</v>
      </c>
      <c r="K11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10" t="str">
        <f>VLOOKUP(status_sets[[#This Row],[Mainstem]], master_list[], 3, FALSE)</f>
        <v>NoKy</v>
      </c>
    </row>
    <row r="111" spans="2:12" x14ac:dyDescent="0.3">
      <c r="B111" t="str">
        <f t="shared" si="1"/>
        <v>Gold River</v>
      </c>
      <c r="C111">
        <v>2</v>
      </c>
      <c r="D111">
        <f>VLOOKUP(status_sets[[#This Row],[Mainstem]], master_list[], 8, FALSE)</f>
        <v>2704.6923076923076</v>
      </c>
      <c r="E111">
        <f>VLOOKUP(status_sets[[#This Row],[Mainstem]], master_list[], 7, FALSE)</f>
        <v>856.34</v>
      </c>
      <c r="F111">
        <f>VLOOKUP(status_sets[[#This Row],[Mainstem]], master_list[], 9, FALSE)</f>
        <v>2700</v>
      </c>
      <c r="G111">
        <f>VLOOKUP(status_sets[[#This Row],[Mainstem]], master_list[], 10, FALSE)</f>
        <v>6000</v>
      </c>
      <c r="H111" t="str">
        <f>VLOOKUP(status_sets[[#This Row],[Mainstem]], master_list[], 18, FALSE)</f>
        <v>Amber</v>
      </c>
      <c r="I111">
        <f>VLOOKUP(status_sets[[#This Row],[Mainstem]], master_list[], 19, FALSE)</f>
        <v>0.23036571875</v>
      </c>
      <c r="J111">
        <f>status_sets[[#This Row],[Avg spawners]]*status_sets[[#This Row],[pNOS]]</f>
        <v>623.06838745913456</v>
      </c>
      <c r="K111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11" t="str">
        <f>VLOOKUP(status_sets[[#This Row],[Mainstem]], master_list[], 3, FALSE)</f>
        <v>NoKy</v>
      </c>
    </row>
    <row r="112" spans="2:12" x14ac:dyDescent="0.3">
      <c r="B112" t="str">
        <f t="shared" si="1"/>
        <v>Gordon River</v>
      </c>
      <c r="C112">
        <v>2</v>
      </c>
      <c r="D112">
        <f>VLOOKUP(status_sets[[#This Row],[Mainstem]], master_list[], 8, FALSE)</f>
        <v>64.333333333333329</v>
      </c>
      <c r="E112">
        <f>VLOOKUP(status_sets[[#This Row],[Mainstem]], master_list[], 7, FALSE)</f>
        <v>46.7</v>
      </c>
      <c r="F112">
        <f>VLOOKUP(status_sets[[#This Row],[Mainstem]], master_list[], 9, FALSE)</f>
        <v>140</v>
      </c>
      <c r="G112">
        <f>VLOOKUP(status_sets[[#This Row],[Mainstem]], master_list[], 10, FALSE)</f>
        <v>310</v>
      </c>
      <c r="H112" t="str">
        <f>VLOOKUP(status_sets[[#This Row],[Mainstem]], master_list[], 18, FALSE)</f>
        <v>Red</v>
      </c>
      <c r="I112">
        <f>VLOOKUP(status_sets[[#This Row],[Mainstem]], master_list[], 19, FALSE)</f>
        <v>0</v>
      </c>
      <c r="J112">
        <f>status_sets[[#This Row],[Avg spawners]]*status_sets[[#This Row],[pNOS]]</f>
        <v>0</v>
      </c>
      <c r="K112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12" t="str">
        <f>VLOOKUP(status_sets[[#This Row],[Mainstem]], master_list[], 3, FALSE)</f>
        <v>SWVI</v>
      </c>
    </row>
    <row r="113" spans="2:12" x14ac:dyDescent="0.3">
      <c r="B113" t="str">
        <f t="shared" si="1"/>
        <v>Hucuktlis River</v>
      </c>
      <c r="C113">
        <v>2</v>
      </c>
      <c r="D113">
        <f>VLOOKUP(status_sets[[#This Row],[Mainstem]], master_list[], 8, FALSE)</f>
        <v>81.769230769230774</v>
      </c>
      <c r="E113">
        <f>VLOOKUP(status_sets[[#This Row],[Mainstem]], master_list[], 7, FALSE)</f>
        <v>17</v>
      </c>
      <c r="F113">
        <f>VLOOKUP(status_sets[[#This Row],[Mainstem]], master_list[], 9, FALSE)</f>
        <v>47</v>
      </c>
      <c r="G113">
        <f>VLOOKUP(status_sets[[#This Row],[Mainstem]], master_list[], 10, FALSE)</f>
        <v>110</v>
      </c>
      <c r="H113" t="str">
        <f>VLOOKUP(status_sets[[#This Row],[Mainstem]], master_list[], 18, FALSE)</f>
        <v>Amber</v>
      </c>
      <c r="I113">
        <f>VLOOKUP(status_sets[[#This Row],[Mainstem]], master_list[], 19, FALSE)</f>
        <v>0</v>
      </c>
      <c r="J113">
        <f>status_sets[[#This Row],[Avg spawners]]*status_sets[[#This Row],[pNOS]]</f>
        <v>0</v>
      </c>
      <c r="K113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13" t="str">
        <f>VLOOKUP(status_sets[[#This Row],[Mainstem]], master_list[], 3, FALSE)</f>
        <v>SWVI</v>
      </c>
    </row>
    <row r="114" spans="2:12" x14ac:dyDescent="0.3">
      <c r="B114" t="str">
        <f t="shared" si="1"/>
        <v>Ice River</v>
      </c>
      <c r="C114">
        <v>2</v>
      </c>
      <c r="D114">
        <f>VLOOKUP(status_sets[[#This Row],[Mainstem]], master_list[], 8, FALSE)</f>
        <v>3</v>
      </c>
      <c r="E114">
        <f>VLOOKUP(status_sets[[#This Row],[Mainstem]], master_list[], 7, FALSE)</f>
        <v>13</v>
      </c>
      <c r="F114">
        <f>VLOOKUP(status_sets[[#This Row],[Mainstem]], master_list[], 9, FALSE)</f>
        <v>36</v>
      </c>
      <c r="G114">
        <f>VLOOKUP(status_sets[[#This Row],[Mainstem]], master_list[], 10, FALSE)</f>
        <v>81</v>
      </c>
      <c r="H114" t="str">
        <f>VLOOKUP(status_sets[[#This Row],[Mainstem]], master_list[], 18, FALSE)</f>
        <v>Red</v>
      </c>
      <c r="I114">
        <f>VLOOKUP(status_sets[[#This Row],[Mainstem]], master_list[], 19, FALSE)</f>
        <v>0</v>
      </c>
      <c r="J114">
        <f>status_sets[[#This Row],[Avg spawners]]*status_sets[[#This Row],[pNOS]]</f>
        <v>0</v>
      </c>
      <c r="K11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14" t="str">
        <f>VLOOKUP(status_sets[[#This Row],[Mainstem]], master_list[], 3, FALSE)</f>
        <v>SWVI</v>
      </c>
    </row>
    <row r="115" spans="2:12" x14ac:dyDescent="0.3">
      <c r="B115" t="str">
        <f t="shared" si="1"/>
        <v>Kaouk River</v>
      </c>
      <c r="C115">
        <v>2</v>
      </c>
      <c r="D115">
        <f>VLOOKUP(status_sets[[#This Row],[Mainstem]], master_list[], 8, FALSE)</f>
        <v>349.84615384615387</v>
      </c>
      <c r="E115">
        <f>VLOOKUP(status_sets[[#This Row],[Mainstem]], master_list[], 7, FALSE)</f>
        <v>101</v>
      </c>
      <c r="F115">
        <f>VLOOKUP(status_sets[[#This Row],[Mainstem]], master_list[], 9, FALSE)</f>
        <v>300</v>
      </c>
      <c r="G115">
        <f>VLOOKUP(status_sets[[#This Row],[Mainstem]], master_list[], 10, FALSE)</f>
        <v>680</v>
      </c>
      <c r="H115" t="str">
        <f>VLOOKUP(status_sets[[#This Row],[Mainstem]], master_list[], 18, FALSE)</f>
        <v>Amber</v>
      </c>
      <c r="I115">
        <f>VLOOKUP(status_sets[[#This Row],[Mainstem]], master_list[], 19, FALSE)</f>
        <v>0.91071433333333329</v>
      </c>
      <c r="J115">
        <f>status_sets[[#This Row],[Avg spawners]]*status_sets[[#This Row],[pNOS]]</f>
        <v>318.60990676923075</v>
      </c>
      <c r="K115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Amber</v>
      </c>
      <c r="L115" t="str">
        <f>VLOOKUP(status_sets[[#This Row],[Mainstem]], master_list[], 3, FALSE)</f>
        <v>NoKy</v>
      </c>
    </row>
    <row r="116" spans="2:12" x14ac:dyDescent="0.3">
      <c r="B116" t="str">
        <f t="shared" si="1"/>
        <v>Kauwinch River</v>
      </c>
      <c r="C116">
        <v>2</v>
      </c>
      <c r="D116">
        <f>VLOOKUP(status_sets[[#This Row],[Mainstem]], master_list[], 8, FALSE)</f>
        <v>109.66666666666667</v>
      </c>
      <c r="E116">
        <f>VLOOKUP(status_sets[[#This Row],[Mainstem]], master_list[], 7, FALSE)</f>
        <v>44</v>
      </c>
      <c r="F116">
        <f>VLOOKUP(status_sets[[#This Row],[Mainstem]], master_list[], 9, FALSE)</f>
        <v>130</v>
      </c>
      <c r="G116">
        <f>VLOOKUP(status_sets[[#This Row],[Mainstem]], master_list[], 10, FALSE)</f>
        <v>290</v>
      </c>
      <c r="H116" t="str">
        <f>VLOOKUP(status_sets[[#This Row],[Mainstem]], master_list[], 18, FALSE)</f>
        <v>Red</v>
      </c>
      <c r="I116">
        <f>VLOOKUP(status_sets[[#This Row],[Mainstem]], master_list[], 19, FALSE)</f>
        <v>0</v>
      </c>
      <c r="J116">
        <f>status_sets[[#This Row],[Avg spawners]]*status_sets[[#This Row],[pNOS]]</f>
        <v>0</v>
      </c>
      <c r="K11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16" t="str">
        <f>VLOOKUP(status_sets[[#This Row],[Mainstem]], master_list[], 3, FALSE)</f>
        <v>NoKy</v>
      </c>
    </row>
    <row r="117" spans="2:12" x14ac:dyDescent="0.3">
      <c r="B117" t="str">
        <f t="shared" si="1"/>
        <v>Kleeptee Creek</v>
      </c>
      <c r="C117">
        <v>2</v>
      </c>
      <c r="D117">
        <f>VLOOKUP(status_sets[[#This Row],[Mainstem]], master_list[], 8, FALSE)</f>
        <v>91.25</v>
      </c>
      <c r="E117">
        <f>VLOOKUP(status_sets[[#This Row],[Mainstem]], master_list[], 7, FALSE)</f>
        <v>14</v>
      </c>
      <c r="F117">
        <f>VLOOKUP(status_sets[[#This Row],[Mainstem]], master_list[], 9, FALSE)</f>
        <v>39</v>
      </c>
      <c r="G117">
        <f>VLOOKUP(status_sets[[#This Row],[Mainstem]], master_list[], 10, FALSE)</f>
        <v>87</v>
      </c>
      <c r="H117" t="str">
        <f>VLOOKUP(status_sets[[#This Row],[Mainstem]], master_list[], 18, FALSE)</f>
        <v>Green</v>
      </c>
      <c r="I117">
        <f>VLOOKUP(status_sets[[#This Row],[Mainstem]], master_list[], 19, FALSE)</f>
        <v>0</v>
      </c>
      <c r="J117">
        <f>status_sets[[#This Row],[Avg spawners]]*status_sets[[#This Row],[pNOS]]</f>
        <v>0</v>
      </c>
      <c r="K117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17" t="str">
        <f>VLOOKUP(status_sets[[#This Row],[Mainstem]], master_list[], 3, FALSE)</f>
        <v>NoKy</v>
      </c>
    </row>
    <row r="118" spans="2:12" x14ac:dyDescent="0.3">
      <c r="B118" t="str">
        <f t="shared" si="1"/>
        <v>Leiner River</v>
      </c>
      <c r="C118">
        <v>2</v>
      </c>
      <c r="D118">
        <f>VLOOKUP(status_sets[[#This Row],[Mainstem]], master_list[], 8, FALSE)</f>
        <v>737.23076923076928</v>
      </c>
      <c r="E118">
        <f>VLOOKUP(status_sets[[#This Row],[Mainstem]], master_list[], 7, FALSE)</f>
        <v>109</v>
      </c>
      <c r="F118">
        <f>VLOOKUP(status_sets[[#This Row],[Mainstem]], master_list[], 9, FALSE)</f>
        <v>330</v>
      </c>
      <c r="G118">
        <f>VLOOKUP(status_sets[[#This Row],[Mainstem]], master_list[], 10, FALSE)</f>
        <v>730</v>
      </c>
      <c r="H118" t="str">
        <f>VLOOKUP(status_sets[[#This Row],[Mainstem]], master_list[], 18, FALSE)</f>
        <v>Green</v>
      </c>
      <c r="I118">
        <f>VLOOKUP(status_sets[[#This Row],[Mainstem]], master_list[], 19, FALSE)</f>
        <v>0.31911450000000002</v>
      </c>
      <c r="J118">
        <f>status_sets[[#This Row],[Avg spawners]]*status_sets[[#This Row],[pNOS]]</f>
        <v>235.26102830769233</v>
      </c>
      <c r="K11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18" t="str">
        <f>VLOOKUP(status_sets[[#This Row],[Mainstem]], master_list[], 3, FALSE)</f>
        <v>NoKy</v>
      </c>
    </row>
    <row r="119" spans="2:12" x14ac:dyDescent="0.3">
      <c r="B119" t="str">
        <f t="shared" si="1"/>
        <v>Little Zeballos River</v>
      </c>
      <c r="C119">
        <v>2</v>
      </c>
      <c r="D119">
        <f>VLOOKUP(status_sets[[#This Row],[Mainstem]], master_list[], 8, FALSE)</f>
        <v>31.444444444444443</v>
      </c>
      <c r="E119">
        <f>VLOOKUP(status_sets[[#This Row],[Mainstem]], master_list[], 7, FALSE)</f>
        <v>43</v>
      </c>
      <c r="F119">
        <f>VLOOKUP(status_sets[[#This Row],[Mainstem]], master_list[], 9, FALSE)</f>
        <v>120</v>
      </c>
      <c r="G119">
        <f>VLOOKUP(status_sets[[#This Row],[Mainstem]], master_list[], 10, FALSE)</f>
        <v>280</v>
      </c>
      <c r="H119" t="str">
        <f>VLOOKUP(status_sets[[#This Row],[Mainstem]], master_list[], 18, FALSE)</f>
        <v>Red</v>
      </c>
      <c r="I119">
        <f>VLOOKUP(status_sets[[#This Row],[Mainstem]], master_list[], 19, FALSE)</f>
        <v>0</v>
      </c>
      <c r="J119">
        <f>status_sets[[#This Row],[Avg spawners]]*status_sets[[#This Row],[pNOS]]</f>
        <v>0</v>
      </c>
      <c r="K11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19" t="str">
        <f>VLOOKUP(status_sets[[#This Row],[Mainstem]], master_list[], 3, FALSE)</f>
        <v>NoKy</v>
      </c>
    </row>
    <row r="120" spans="2:12" x14ac:dyDescent="0.3">
      <c r="B120" t="str">
        <f t="shared" si="1"/>
        <v>Malksope River</v>
      </c>
      <c r="C120">
        <v>2</v>
      </c>
      <c r="D120">
        <f>VLOOKUP(status_sets[[#This Row],[Mainstem]], master_list[], 8, FALSE)</f>
        <v>21.833333333333332</v>
      </c>
      <c r="E120">
        <f>VLOOKUP(status_sets[[#This Row],[Mainstem]], master_list[], 7, FALSE)</f>
        <v>20</v>
      </c>
      <c r="F120">
        <f>VLOOKUP(status_sets[[#This Row],[Mainstem]], master_list[], 9, FALSE)</f>
        <v>56</v>
      </c>
      <c r="G120">
        <f>VLOOKUP(status_sets[[#This Row],[Mainstem]], master_list[], 10, FALSE)</f>
        <v>130</v>
      </c>
      <c r="H120" t="str">
        <f>VLOOKUP(status_sets[[#This Row],[Mainstem]], master_list[], 18, FALSE)</f>
        <v>Red</v>
      </c>
      <c r="I120">
        <f>VLOOKUP(status_sets[[#This Row],[Mainstem]], master_list[], 19, FALSE)</f>
        <v>0</v>
      </c>
      <c r="J120">
        <f>status_sets[[#This Row],[Avg spawners]]*status_sets[[#This Row],[pNOS]]</f>
        <v>0</v>
      </c>
      <c r="K12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20" t="str">
        <f>VLOOKUP(status_sets[[#This Row],[Mainstem]], master_list[], 3, FALSE)</f>
        <v>NoKy</v>
      </c>
    </row>
    <row r="121" spans="2:12" x14ac:dyDescent="0.3">
      <c r="B121" t="str">
        <f t="shared" si="1"/>
        <v>Marble River</v>
      </c>
      <c r="C121">
        <v>2</v>
      </c>
      <c r="D121">
        <f>VLOOKUP(status_sets[[#This Row],[Mainstem]], master_list[], 8, FALSE)</f>
        <v>2899.6153846153848</v>
      </c>
      <c r="E121">
        <f>VLOOKUP(status_sets[[#This Row],[Mainstem]], master_list[], 7, FALSE)</f>
        <v>167</v>
      </c>
      <c r="F121">
        <f>VLOOKUP(status_sets[[#This Row],[Mainstem]], master_list[], 9, FALSE)</f>
        <v>500</v>
      </c>
      <c r="G121">
        <f>VLOOKUP(status_sets[[#This Row],[Mainstem]], master_list[], 10, FALSE)</f>
        <v>1100</v>
      </c>
      <c r="H121" t="str">
        <f>VLOOKUP(status_sets[[#This Row],[Mainstem]], master_list[], 18, FALSE)</f>
        <v>Green</v>
      </c>
      <c r="I121">
        <f>VLOOKUP(status_sets[[#This Row],[Mainstem]], master_list[], 19, FALSE)</f>
        <v>0.92977299999999996</v>
      </c>
      <c r="J121">
        <f>status_sets[[#This Row],[Avg spawners]]*status_sets[[#This Row],[pNOS]]</f>
        <v>2695.9840949999998</v>
      </c>
      <c r="K121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121" t="str">
        <f>VLOOKUP(status_sets[[#This Row],[Mainstem]], master_list[], 3, FALSE)</f>
        <v>NWVI</v>
      </c>
    </row>
    <row r="122" spans="2:12" x14ac:dyDescent="0.3">
      <c r="B122" t="str">
        <f t="shared" si="1"/>
        <v>McKay Cove Creek</v>
      </c>
      <c r="C122">
        <v>2</v>
      </c>
      <c r="D122">
        <f>VLOOKUP(status_sets[[#This Row],[Mainstem]], master_list[], 8, FALSE)</f>
        <v>0</v>
      </c>
      <c r="E122">
        <f>VLOOKUP(status_sets[[#This Row],[Mainstem]], master_list[], 7, FALSE)</f>
        <v>1.4</v>
      </c>
      <c r="F122">
        <f>VLOOKUP(status_sets[[#This Row],[Mainstem]], master_list[], 9, FALSE)</f>
        <v>3.5</v>
      </c>
      <c r="G122">
        <f>VLOOKUP(status_sets[[#This Row],[Mainstem]], master_list[], 10, FALSE)</f>
        <v>8</v>
      </c>
      <c r="H122" t="str">
        <f>VLOOKUP(status_sets[[#This Row],[Mainstem]], master_list[], 18, FALSE)</f>
        <v>Red</v>
      </c>
      <c r="I122">
        <f>VLOOKUP(status_sets[[#This Row],[Mainstem]], master_list[], 19, FALSE)</f>
        <v>0</v>
      </c>
      <c r="J122">
        <f>status_sets[[#This Row],[Avg spawners]]*status_sets[[#This Row],[pNOS]]</f>
        <v>0</v>
      </c>
      <c r="K122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22" t="str">
        <f>VLOOKUP(status_sets[[#This Row],[Mainstem]], master_list[], 3, FALSE)</f>
        <v>NoKy</v>
      </c>
    </row>
    <row r="123" spans="2:12" x14ac:dyDescent="0.3">
      <c r="B123" t="str">
        <f t="shared" si="1"/>
        <v>Megin River</v>
      </c>
      <c r="C123">
        <v>2</v>
      </c>
      <c r="D123">
        <f>VLOOKUP(status_sets[[#This Row],[Mainstem]], master_list[], 8, FALSE)</f>
        <v>39.92307692307692</v>
      </c>
      <c r="E123">
        <f>VLOOKUP(status_sets[[#This Row],[Mainstem]], master_list[], 7, FALSE)</f>
        <v>245</v>
      </c>
      <c r="F123">
        <f>VLOOKUP(status_sets[[#This Row],[Mainstem]], master_list[], 9, FALSE)</f>
        <v>750</v>
      </c>
      <c r="G123">
        <f>VLOOKUP(status_sets[[#This Row],[Mainstem]], master_list[], 10, FALSE)</f>
        <v>1700</v>
      </c>
      <c r="H123" t="str">
        <f>VLOOKUP(status_sets[[#This Row],[Mainstem]], master_list[], 18, FALSE)</f>
        <v>Red</v>
      </c>
      <c r="I123">
        <f>VLOOKUP(status_sets[[#This Row],[Mainstem]], master_list[], 19, FALSE)</f>
        <v>0.4166665</v>
      </c>
      <c r="J123">
        <f>status_sets[[#This Row],[Avg spawners]]*status_sets[[#This Row],[pNOS]]</f>
        <v>16.63460873076923</v>
      </c>
      <c r="K123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23" t="str">
        <f>VLOOKUP(status_sets[[#This Row],[Mainstem]], master_list[], 3, FALSE)</f>
        <v>SWVI</v>
      </c>
    </row>
    <row r="124" spans="2:12" x14ac:dyDescent="0.3">
      <c r="B124" t="str">
        <f t="shared" si="1"/>
        <v>Mercantile Creek</v>
      </c>
      <c r="C124">
        <v>2</v>
      </c>
      <c r="D124">
        <f>VLOOKUP(status_sets[[#This Row],[Mainstem]], master_list[], 8, FALSE)</f>
        <v>25</v>
      </c>
      <c r="E124">
        <f>VLOOKUP(status_sets[[#This Row],[Mainstem]], master_list[], 7, FALSE)</f>
        <v>13</v>
      </c>
      <c r="F124">
        <f>VLOOKUP(status_sets[[#This Row],[Mainstem]], master_list[], 9, FALSE)</f>
        <v>36</v>
      </c>
      <c r="G124">
        <f>VLOOKUP(status_sets[[#This Row],[Mainstem]], master_list[], 10, FALSE)</f>
        <v>81</v>
      </c>
      <c r="H124" t="str">
        <f>VLOOKUP(status_sets[[#This Row],[Mainstem]], master_list[], 18, FALSE)</f>
        <v>Red</v>
      </c>
      <c r="I124">
        <f>VLOOKUP(status_sets[[#This Row],[Mainstem]], master_list[], 19, FALSE)</f>
        <v>0</v>
      </c>
      <c r="J124">
        <f>status_sets[[#This Row],[Avg spawners]]*status_sets[[#This Row],[pNOS]]</f>
        <v>0</v>
      </c>
      <c r="K12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24" t="str">
        <f>VLOOKUP(status_sets[[#This Row],[Mainstem]], master_list[], 3, FALSE)</f>
        <v>SWVI</v>
      </c>
    </row>
    <row r="125" spans="2:12" x14ac:dyDescent="0.3">
      <c r="B125" t="str">
        <f t="shared" si="1"/>
        <v>Mooyah River</v>
      </c>
      <c r="C125">
        <v>2</v>
      </c>
      <c r="D125">
        <f>VLOOKUP(status_sets[[#This Row],[Mainstem]], master_list[], 8, FALSE)</f>
        <v>47.5</v>
      </c>
      <c r="E125">
        <f>VLOOKUP(status_sets[[#This Row],[Mainstem]], master_list[], 7, FALSE)</f>
        <v>7.7</v>
      </c>
      <c r="F125">
        <f>VLOOKUP(status_sets[[#This Row],[Mainstem]], master_list[], 9, FALSE)</f>
        <v>21</v>
      </c>
      <c r="G125">
        <f>VLOOKUP(status_sets[[#This Row],[Mainstem]], master_list[], 10, FALSE)</f>
        <v>47</v>
      </c>
      <c r="H125" t="str">
        <f>VLOOKUP(status_sets[[#This Row],[Mainstem]], master_list[], 18, FALSE)</f>
        <v>Green</v>
      </c>
      <c r="I125">
        <f>VLOOKUP(status_sets[[#This Row],[Mainstem]], master_list[], 19, FALSE)</f>
        <v>0</v>
      </c>
      <c r="J125">
        <f>status_sets[[#This Row],[Avg spawners]]*status_sets[[#This Row],[pNOS]]</f>
        <v>0</v>
      </c>
      <c r="K125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25" t="str">
        <f>VLOOKUP(status_sets[[#This Row],[Mainstem]], master_list[], 3, FALSE)</f>
        <v>NoKy</v>
      </c>
    </row>
    <row r="126" spans="2:12" x14ac:dyDescent="0.3">
      <c r="B126" t="str">
        <f t="shared" si="1"/>
        <v>Moyeha River</v>
      </c>
      <c r="C126">
        <v>2</v>
      </c>
      <c r="D126">
        <f>VLOOKUP(status_sets[[#This Row],[Mainstem]], master_list[], 8, FALSE)</f>
        <v>81</v>
      </c>
      <c r="E126">
        <f>VLOOKUP(status_sets[[#This Row],[Mainstem]], master_list[], 7, FALSE)</f>
        <v>116</v>
      </c>
      <c r="F126">
        <f>VLOOKUP(status_sets[[#This Row],[Mainstem]], master_list[], 9, FALSE)</f>
        <v>350</v>
      </c>
      <c r="G126">
        <f>VLOOKUP(status_sets[[#This Row],[Mainstem]], master_list[], 10, FALSE)</f>
        <v>780</v>
      </c>
      <c r="H126" t="str">
        <f>VLOOKUP(status_sets[[#This Row],[Mainstem]], master_list[], 18, FALSE)</f>
        <v>Red</v>
      </c>
      <c r="I126">
        <f>VLOOKUP(status_sets[[#This Row],[Mainstem]], master_list[], 19, FALSE)</f>
        <v>0.8181816666666667</v>
      </c>
      <c r="J126">
        <f>status_sets[[#This Row],[Avg spawners]]*status_sets[[#This Row],[pNOS]]</f>
        <v>66.272715000000005</v>
      </c>
      <c r="K12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26" t="str">
        <f>VLOOKUP(status_sets[[#This Row],[Mainstem]], master_list[], 3, FALSE)</f>
        <v>SWVI</v>
      </c>
    </row>
    <row r="127" spans="2:12" x14ac:dyDescent="0.3">
      <c r="B127" t="str">
        <f t="shared" si="1"/>
        <v>Nahmint River</v>
      </c>
      <c r="C127">
        <v>2</v>
      </c>
      <c r="D127">
        <f>VLOOKUP(status_sets[[#This Row],[Mainstem]], master_list[], 8, FALSE)</f>
        <v>427.69230769230768</v>
      </c>
      <c r="E127">
        <f>VLOOKUP(status_sets[[#This Row],[Mainstem]], master_list[], 7, FALSE)</f>
        <v>42</v>
      </c>
      <c r="F127">
        <f>VLOOKUP(status_sets[[#This Row],[Mainstem]], master_list[], 9, FALSE)</f>
        <v>120</v>
      </c>
      <c r="G127">
        <f>VLOOKUP(status_sets[[#This Row],[Mainstem]], master_list[], 10, FALSE)</f>
        <v>270</v>
      </c>
      <c r="H127" t="str">
        <f>VLOOKUP(status_sets[[#This Row],[Mainstem]], master_list[], 18, FALSE)</f>
        <v>Green</v>
      </c>
      <c r="I127">
        <f>VLOOKUP(status_sets[[#This Row],[Mainstem]], master_list[], 19, FALSE)</f>
        <v>0.69050336363636378</v>
      </c>
      <c r="J127">
        <f>status_sets[[#This Row],[Avg spawners]]*status_sets[[#This Row],[pNOS]]</f>
        <v>295.32297706293713</v>
      </c>
      <c r="K127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127" t="str">
        <f>VLOOKUP(status_sets[[#This Row],[Mainstem]], master_list[], 3, FALSE)</f>
        <v>SWVI</v>
      </c>
    </row>
    <row r="128" spans="2:12" x14ac:dyDescent="0.3">
      <c r="B128" t="str">
        <f t="shared" si="1"/>
        <v>Narrowgut Creek</v>
      </c>
      <c r="C128">
        <v>2</v>
      </c>
      <c r="D128">
        <f>VLOOKUP(status_sets[[#This Row],[Mainstem]], master_list[], 8, FALSE)</f>
        <v>2</v>
      </c>
      <c r="E128">
        <f>VLOOKUP(status_sets[[#This Row],[Mainstem]], master_list[], 7, FALSE)</f>
        <v>16.5</v>
      </c>
      <c r="F128">
        <f>VLOOKUP(status_sets[[#This Row],[Mainstem]], master_list[], 9, FALSE)</f>
        <v>46</v>
      </c>
      <c r="G128">
        <f>VLOOKUP(status_sets[[#This Row],[Mainstem]], master_list[], 10, FALSE)</f>
        <v>100</v>
      </c>
      <c r="H128" t="str">
        <f>VLOOKUP(status_sets[[#This Row],[Mainstem]], master_list[], 18, FALSE)</f>
        <v>Red</v>
      </c>
      <c r="I128">
        <f>VLOOKUP(status_sets[[#This Row],[Mainstem]], master_list[], 19, FALSE)</f>
        <v>0</v>
      </c>
      <c r="J128">
        <f>status_sets[[#This Row],[Avg spawners]]*status_sets[[#This Row],[pNOS]]</f>
        <v>0</v>
      </c>
      <c r="K12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28" t="str">
        <f>VLOOKUP(status_sets[[#This Row],[Mainstem]], master_list[], 3, FALSE)</f>
        <v>NoKy</v>
      </c>
    </row>
    <row r="129" spans="2:12" x14ac:dyDescent="0.3">
      <c r="B129" t="str">
        <f t="shared" si="1"/>
        <v>Ououkinsh River</v>
      </c>
      <c r="C129">
        <v>2</v>
      </c>
      <c r="D129">
        <f>VLOOKUP(status_sets[[#This Row],[Mainstem]], master_list[], 8, FALSE)</f>
        <v>18.5</v>
      </c>
      <c r="E129">
        <f>VLOOKUP(status_sets[[#This Row],[Mainstem]], master_list[], 7, FALSE)</f>
        <v>16.7</v>
      </c>
      <c r="F129">
        <f>VLOOKUP(status_sets[[#This Row],[Mainstem]], master_list[], 9, FALSE)</f>
        <v>46</v>
      </c>
      <c r="G129">
        <f>VLOOKUP(status_sets[[#This Row],[Mainstem]], master_list[], 10, FALSE)</f>
        <v>110</v>
      </c>
      <c r="H129" t="str">
        <f>VLOOKUP(status_sets[[#This Row],[Mainstem]], master_list[], 18, FALSE)</f>
        <v>Red</v>
      </c>
      <c r="I129">
        <f>VLOOKUP(status_sets[[#This Row],[Mainstem]], master_list[], 19, FALSE)</f>
        <v>0</v>
      </c>
      <c r="J129">
        <f>status_sets[[#This Row],[Avg spawners]]*status_sets[[#This Row],[pNOS]]</f>
        <v>0</v>
      </c>
      <c r="K12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29" t="str">
        <f>VLOOKUP(status_sets[[#This Row],[Mainstem]], master_list[], 3, FALSE)</f>
        <v>NoKy</v>
      </c>
    </row>
    <row r="130" spans="2:12" x14ac:dyDescent="0.3">
      <c r="B130" t="str">
        <f t="shared" si="1"/>
        <v>San Juan River</v>
      </c>
      <c r="C130">
        <v>2</v>
      </c>
      <c r="D130">
        <f>VLOOKUP(status_sets[[#This Row],[Mainstem]], master_list[], 8, FALSE)</f>
        <v>1146.0769230769231</v>
      </c>
      <c r="E130">
        <f>VLOOKUP(status_sets[[#This Row],[Mainstem]], master_list[], 7, FALSE)</f>
        <v>330</v>
      </c>
      <c r="F130">
        <f>VLOOKUP(status_sets[[#This Row],[Mainstem]], master_list[], 9, FALSE)</f>
        <v>1000</v>
      </c>
      <c r="G130">
        <f>VLOOKUP(status_sets[[#This Row],[Mainstem]], master_list[], 10, FALSE)</f>
        <v>2300</v>
      </c>
      <c r="H130" t="str">
        <f>VLOOKUP(status_sets[[#This Row],[Mainstem]], master_list[], 18, FALSE)</f>
        <v>Amber</v>
      </c>
      <c r="I130">
        <f>VLOOKUP(status_sets[[#This Row],[Mainstem]], master_list[], 19, FALSE)</f>
        <v>0.41</v>
      </c>
      <c r="J130">
        <f>status_sets[[#This Row],[Avg spawners]]*status_sets[[#This Row],[pNOS]]</f>
        <v>469.89153846153846</v>
      </c>
      <c r="K13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30" t="str">
        <f>VLOOKUP(status_sets[[#This Row],[Mainstem]], master_list[], 3, FALSE)</f>
        <v>SWVI</v>
      </c>
    </row>
    <row r="131" spans="2:12" x14ac:dyDescent="0.3">
      <c r="B131" t="str">
        <f t="shared" si="1"/>
        <v>Sarita River</v>
      </c>
      <c r="C131">
        <v>2</v>
      </c>
      <c r="D131">
        <f>VLOOKUP(status_sets[[#This Row],[Mainstem]], master_list[], 8, FALSE)</f>
        <v>1762.3846153846155</v>
      </c>
      <c r="E131">
        <f>VLOOKUP(status_sets[[#This Row],[Mainstem]], master_list[], 7, FALSE)</f>
        <v>84</v>
      </c>
      <c r="F131">
        <f>VLOOKUP(status_sets[[#This Row],[Mainstem]], master_list[], 9, FALSE)</f>
        <v>250</v>
      </c>
      <c r="G131">
        <f>VLOOKUP(status_sets[[#This Row],[Mainstem]], master_list[], 10, FALSE)</f>
        <v>560</v>
      </c>
      <c r="H131" t="str">
        <f>VLOOKUP(status_sets[[#This Row],[Mainstem]], master_list[], 18, FALSE)</f>
        <v>Green</v>
      </c>
      <c r="I131">
        <f>VLOOKUP(status_sets[[#This Row],[Mainstem]], master_list[], 19, FALSE)</f>
        <v>0.131164</v>
      </c>
      <c r="J131">
        <f>status_sets[[#This Row],[Avg spawners]]*status_sets[[#This Row],[pNOS]]</f>
        <v>231.16141569230771</v>
      </c>
      <c r="K131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31" t="str">
        <f>VLOOKUP(status_sets[[#This Row],[Mainstem]], master_list[], 3, FALSE)</f>
        <v>SWVI</v>
      </c>
    </row>
    <row r="132" spans="2:12" x14ac:dyDescent="0.3">
      <c r="B132" t="str">
        <f t="shared" si="1"/>
        <v>Sooke River</v>
      </c>
      <c r="C132">
        <v>2</v>
      </c>
      <c r="D132">
        <f>VLOOKUP(status_sets[[#This Row],[Mainstem]], master_list[], 8, FALSE)</f>
        <v>565.79999999999995</v>
      </c>
      <c r="E132">
        <f>VLOOKUP(status_sets[[#This Row],[Mainstem]], master_list[], 7, FALSE)</f>
        <v>57.55</v>
      </c>
      <c r="F132">
        <f>VLOOKUP(status_sets[[#This Row],[Mainstem]], master_list[], 9, FALSE)</f>
        <v>170</v>
      </c>
      <c r="G132">
        <f>VLOOKUP(status_sets[[#This Row],[Mainstem]], master_list[], 10, FALSE)</f>
        <v>380</v>
      </c>
      <c r="H132" t="str">
        <f>VLOOKUP(status_sets[[#This Row],[Mainstem]], master_list[], 18, FALSE)</f>
        <v>Green</v>
      </c>
      <c r="I132">
        <f>VLOOKUP(status_sets[[#This Row],[Mainstem]], master_list[], 19, FALSE)</f>
        <v>0</v>
      </c>
      <c r="J132">
        <f>status_sets[[#This Row],[Avg spawners]]*status_sets[[#This Row],[pNOS]]</f>
        <v>0</v>
      </c>
      <c r="K132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32" t="str">
        <f>VLOOKUP(status_sets[[#This Row],[Mainstem]], master_list[], 3, FALSE)</f>
        <v>SWVI</v>
      </c>
    </row>
    <row r="133" spans="2:12" x14ac:dyDescent="0.3">
      <c r="B133" t="str">
        <f t="shared" si="1"/>
        <v>Sucwoa River</v>
      </c>
      <c r="C133">
        <v>2</v>
      </c>
      <c r="D133">
        <f>VLOOKUP(status_sets[[#This Row],[Mainstem]], master_list[], 8, FALSE)</f>
        <v>64.599999999999994</v>
      </c>
      <c r="E133">
        <f>VLOOKUP(status_sets[[#This Row],[Mainstem]], master_list[], 7, FALSE)</f>
        <v>25</v>
      </c>
      <c r="F133">
        <f>VLOOKUP(status_sets[[#This Row],[Mainstem]], master_list[], 9, FALSE)</f>
        <v>71</v>
      </c>
      <c r="G133">
        <f>VLOOKUP(status_sets[[#This Row],[Mainstem]], master_list[], 10, FALSE)</f>
        <v>160</v>
      </c>
      <c r="H133" t="str">
        <f>VLOOKUP(status_sets[[#This Row],[Mainstem]], master_list[], 18, FALSE)</f>
        <v>Red</v>
      </c>
      <c r="I133">
        <f>VLOOKUP(status_sets[[#This Row],[Mainstem]], master_list[], 19, FALSE)</f>
        <v>0.1111115</v>
      </c>
      <c r="J133">
        <f>status_sets[[#This Row],[Avg spawners]]*status_sets[[#This Row],[pNOS]]</f>
        <v>7.1778028999999997</v>
      </c>
      <c r="K133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33" t="str">
        <f>VLOOKUP(status_sets[[#This Row],[Mainstem]], master_list[], 3, FALSE)</f>
        <v>NoKy</v>
      </c>
    </row>
    <row r="134" spans="2:12" x14ac:dyDescent="0.3">
      <c r="B134" t="str">
        <f t="shared" si="1"/>
        <v>Sydney River</v>
      </c>
      <c r="C134">
        <v>2</v>
      </c>
      <c r="D134">
        <f>VLOOKUP(status_sets[[#This Row],[Mainstem]], master_list[], 8, FALSE)</f>
        <v>6</v>
      </c>
      <c r="E134">
        <f>VLOOKUP(status_sets[[#This Row],[Mainstem]], master_list[], 7, FALSE)</f>
        <v>14</v>
      </c>
      <c r="F134">
        <f>VLOOKUP(status_sets[[#This Row],[Mainstem]], master_list[], 9, FALSE)</f>
        <v>39</v>
      </c>
      <c r="G134">
        <f>VLOOKUP(status_sets[[#This Row],[Mainstem]], master_list[], 10, FALSE)</f>
        <v>87</v>
      </c>
      <c r="H134" t="str">
        <f>VLOOKUP(status_sets[[#This Row],[Mainstem]], master_list[], 18, FALSE)</f>
        <v>Red</v>
      </c>
      <c r="I134">
        <f>VLOOKUP(status_sets[[#This Row],[Mainstem]], master_list[], 19, FALSE)</f>
        <v>0</v>
      </c>
      <c r="J134">
        <f>status_sets[[#This Row],[Avg spawners]]*status_sets[[#This Row],[pNOS]]</f>
        <v>0</v>
      </c>
      <c r="K13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34" t="str">
        <f>VLOOKUP(status_sets[[#This Row],[Mainstem]], master_list[], 3, FALSE)</f>
        <v>SWVI</v>
      </c>
    </row>
    <row r="135" spans="2:12" x14ac:dyDescent="0.3">
      <c r="B135" t="str">
        <f t="shared" si="1"/>
        <v>Tahsis River</v>
      </c>
      <c r="C135">
        <v>2</v>
      </c>
      <c r="D135">
        <f>VLOOKUP(status_sets[[#This Row],[Mainstem]], master_list[], 8, FALSE)</f>
        <v>602.61538461538464</v>
      </c>
      <c r="E135">
        <f>VLOOKUP(status_sets[[#This Row],[Mainstem]], master_list[], 7, FALSE)</f>
        <v>77</v>
      </c>
      <c r="F135">
        <f>VLOOKUP(status_sets[[#This Row],[Mainstem]], master_list[], 9, FALSE)</f>
        <v>230</v>
      </c>
      <c r="G135">
        <f>VLOOKUP(status_sets[[#This Row],[Mainstem]], master_list[], 10, FALSE)</f>
        <v>510</v>
      </c>
      <c r="H135" t="str">
        <f>VLOOKUP(status_sets[[#This Row],[Mainstem]], master_list[], 18, FALSE)</f>
        <v>Green</v>
      </c>
      <c r="I135">
        <f>VLOOKUP(status_sets[[#This Row],[Mainstem]], master_list[], 19, FALSE)</f>
        <v>0.35971340000000002</v>
      </c>
      <c r="J135">
        <f>status_sets[[#This Row],[Avg spawners]]*status_sets[[#This Row],[pNOS]]</f>
        <v>216.76882889230771</v>
      </c>
      <c r="K135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35" t="str">
        <f>VLOOKUP(status_sets[[#This Row],[Mainstem]], master_list[], 3, FALSE)</f>
        <v>NoKy</v>
      </c>
    </row>
    <row r="136" spans="2:12" x14ac:dyDescent="0.3">
      <c r="B136" t="str">
        <f t="shared" si="1"/>
        <v>Tahsish River</v>
      </c>
      <c r="C136">
        <v>2</v>
      </c>
      <c r="D136">
        <f>VLOOKUP(status_sets[[#This Row],[Mainstem]], master_list[], 8, FALSE)</f>
        <v>777.92307692307691</v>
      </c>
      <c r="E136">
        <f>VLOOKUP(status_sets[[#This Row],[Mainstem]], master_list[], 7, FALSE)</f>
        <v>172</v>
      </c>
      <c r="F136">
        <f>VLOOKUP(status_sets[[#This Row],[Mainstem]], master_list[], 9, FALSE)</f>
        <v>520</v>
      </c>
      <c r="G136">
        <f>VLOOKUP(status_sets[[#This Row],[Mainstem]], master_list[], 10, FALSE)</f>
        <v>1200</v>
      </c>
      <c r="H136" t="str">
        <f>VLOOKUP(status_sets[[#This Row],[Mainstem]], master_list[], 18, FALSE)</f>
        <v>Amber</v>
      </c>
      <c r="I136">
        <f>VLOOKUP(status_sets[[#This Row],[Mainstem]], master_list[], 19, FALSE)</f>
        <v>0.59850800000000004</v>
      </c>
      <c r="J136">
        <f>status_sets[[#This Row],[Avg spawners]]*status_sets[[#This Row],[pNOS]]</f>
        <v>465.59318492307693</v>
      </c>
      <c r="K13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36" t="str">
        <f>VLOOKUP(status_sets[[#This Row],[Mainstem]], master_list[], 3, FALSE)</f>
        <v>NoKy</v>
      </c>
    </row>
    <row r="137" spans="2:12" x14ac:dyDescent="0.3">
      <c r="B137" t="str">
        <f t="shared" si="1"/>
        <v>Thornton Creek</v>
      </c>
      <c r="C137">
        <v>2</v>
      </c>
      <c r="D137">
        <f>VLOOKUP(status_sets[[#This Row],[Mainstem]], master_list[], 8, FALSE)</f>
        <v>910</v>
      </c>
      <c r="E137">
        <f>VLOOKUP(status_sets[[#This Row],[Mainstem]], master_list[], 7, FALSE)</f>
        <v>2</v>
      </c>
      <c r="F137">
        <f>VLOOKUP(status_sets[[#This Row],[Mainstem]], master_list[], 9, FALSE)</f>
        <v>5</v>
      </c>
      <c r="G137">
        <f>VLOOKUP(status_sets[[#This Row],[Mainstem]], master_list[], 10, FALSE)</f>
        <v>11</v>
      </c>
      <c r="H137" t="str">
        <f>VLOOKUP(status_sets[[#This Row],[Mainstem]], master_list[], 18, FALSE)</f>
        <v>Green</v>
      </c>
      <c r="I137">
        <f>VLOOKUP(status_sets[[#This Row],[Mainstem]], master_list[], 19, FALSE)</f>
        <v>0</v>
      </c>
      <c r="J137">
        <f>status_sets[[#This Row],[Avg spawners]]*status_sets[[#This Row],[pNOS]]</f>
        <v>0</v>
      </c>
      <c r="K137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37" t="str">
        <f>VLOOKUP(status_sets[[#This Row],[Mainstem]], master_list[], 3, FALSE)</f>
        <v>SWVI</v>
      </c>
    </row>
    <row r="138" spans="2:12" x14ac:dyDescent="0.3">
      <c r="B138" t="str">
        <f t="shared" si="1"/>
        <v>Tlupana River</v>
      </c>
      <c r="C138">
        <v>2</v>
      </c>
      <c r="D138">
        <f>VLOOKUP(status_sets[[#This Row],[Mainstem]], master_list[], 8, FALSE)</f>
        <v>510.625</v>
      </c>
      <c r="E138">
        <f>VLOOKUP(status_sets[[#This Row],[Mainstem]], master_list[], 7, FALSE)</f>
        <v>20</v>
      </c>
      <c r="F138">
        <f>VLOOKUP(status_sets[[#This Row],[Mainstem]], master_list[], 9, FALSE)</f>
        <v>56</v>
      </c>
      <c r="G138">
        <f>VLOOKUP(status_sets[[#This Row],[Mainstem]], master_list[], 10, FALSE)</f>
        <v>130</v>
      </c>
      <c r="H138" t="str">
        <f>VLOOKUP(status_sets[[#This Row],[Mainstem]], master_list[], 18, FALSE)</f>
        <v>Green</v>
      </c>
      <c r="I138">
        <f>VLOOKUP(status_sets[[#This Row],[Mainstem]], master_list[], 19, FALSE)</f>
        <v>8.5606000000000002E-2</v>
      </c>
      <c r="J138">
        <f>status_sets[[#This Row],[Avg spawners]]*status_sets[[#This Row],[pNOS]]</f>
        <v>43.712563750000001</v>
      </c>
      <c r="K13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38" t="str">
        <f>VLOOKUP(status_sets[[#This Row],[Mainstem]], master_list[], 3, FALSE)</f>
        <v>NoKy</v>
      </c>
    </row>
    <row r="139" spans="2:12" x14ac:dyDescent="0.3">
      <c r="B139" t="str">
        <f t="shared" si="1"/>
        <v>Tofino Creek</v>
      </c>
      <c r="C139">
        <v>2</v>
      </c>
      <c r="D139">
        <f>VLOOKUP(status_sets[[#This Row],[Mainstem]], master_list[], 8, FALSE)</f>
        <v>1.6666666666666667</v>
      </c>
      <c r="E139">
        <f>VLOOKUP(status_sets[[#This Row],[Mainstem]], master_list[], 7, FALSE)</f>
        <v>10</v>
      </c>
      <c r="F139">
        <f>VLOOKUP(status_sets[[#This Row],[Mainstem]], master_list[], 9, FALSE)</f>
        <v>27</v>
      </c>
      <c r="G139">
        <f>VLOOKUP(status_sets[[#This Row],[Mainstem]], master_list[], 10, FALSE)</f>
        <v>61</v>
      </c>
      <c r="H139" t="str">
        <f>VLOOKUP(status_sets[[#This Row],[Mainstem]], master_list[], 18, FALSE)</f>
        <v>Red</v>
      </c>
      <c r="I139">
        <f>VLOOKUP(status_sets[[#This Row],[Mainstem]], master_list[], 19, FALSE)</f>
        <v>0</v>
      </c>
      <c r="J139">
        <f>status_sets[[#This Row],[Avg spawners]]*status_sets[[#This Row],[pNOS]]</f>
        <v>0</v>
      </c>
      <c r="K13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39" t="str">
        <f>VLOOKUP(status_sets[[#This Row],[Mainstem]], master_list[], 3, FALSE)</f>
        <v>SWVI</v>
      </c>
    </row>
    <row r="140" spans="2:12" x14ac:dyDescent="0.3">
      <c r="B140" t="str">
        <f t="shared" si="1"/>
        <v>Toquaht River</v>
      </c>
      <c r="C140">
        <v>2</v>
      </c>
      <c r="D140">
        <f>VLOOKUP(status_sets[[#This Row],[Mainstem]], master_list[], 8, FALSE)</f>
        <v>166.3846154</v>
      </c>
      <c r="E140">
        <f>VLOOKUP(status_sets[[#This Row],[Mainstem]], master_list[], 7, FALSE)</f>
        <v>56</v>
      </c>
      <c r="F140">
        <f>VLOOKUP(status_sets[[#This Row],[Mainstem]], master_list[], 9, FALSE)</f>
        <v>0</v>
      </c>
      <c r="G140">
        <f>VLOOKUP(status_sets[[#This Row],[Mainstem]], master_list[], 10, FALSE)</f>
        <v>0</v>
      </c>
      <c r="H140" t="str">
        <f>VLOOKUP(status_sets[[#This Row],[Mainstem]], master_list[], 18, FALSE)</f>
        <v>Green</v>
      </c>
      <c r="I140">
        <f>VLOOKUP(status_sets[[#This Row],[Mainstem]], master_list[], 19, FALSE)</f>
        <v>0.94</v>
      </c>
      <c r="J140">
        <f>status_sets[[#This Row],[Avg spawners]]*status_sets[[#This Row],[pNOS]]</f>
        <v>156.40153847599998</v>
      </c>
      <c r="K14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140" t="str">
        <f>VLOOKUP(status_sets[[#This Row],[Mainstem]], master_list[], 3, FALSE)</f>
        <v>SWVI</v>
      </c>
    </row>
    <row r="141" spans="2:12" x14ac:dyDescent="0.3">
      <c r="B141" t="str">
        <f t="shared" si="1"/>
        <v>Tranquil Creek</v>
      </c>
      <c r="C141">
        <v>2</v>
      </c>
      <c r="D141">
        <f>VLOOKUP(status_sets[[#This Row],[Mainstem]], master_list[], 8, FALSE)</f>
        <v>232.46153846153845</v>
      </c>
      <c r="E141">
        <f>VLOOKUP(status_sets[[#This Row],[Mainstem]], master_list[], 7, FALSE)</f>
        <v>12</v>
      </c>
      <c r="F141">
        <f>VLOOKUP(status_sets[[#This Row],[Mainstem]], master_list[], 9, FALSE)</f>
        <v>33</v>
      </c>
      <c r="G141">
        <f>VLOOKUP(status_sets[[#This Row],[Mainstem]], master_list[], 10, FALSE)</f>
        <v>74</v>
      </c>
      <c r="H141" t="str">
        <f>VLOOKUP(status_sets[[#This Row],[Mainstem]], master_list[], 18, FALSE)</f>
        <v>Green</v>
      </c>
      <c r="I141">
        <f>VLOOKUP(status_sets[[#This Row],[Mainstem]], master_list[], 19, FALSE)</f>
        <v>0.96296300000000001</v>
      </c>
      <c r="J141">
        <f>status_sets[[#This Row],[Avg spawners]]*status_sets[[#This Row],[pNOS]]</f>
        <v>223.85186046153845</v>
      </c>
      <c r="K141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141" t="str">
        <f>VLOOKUP(status_sets[[#This Row],[Mainstem]], master_list[], 3, FALSE)</f>
        <v>SWVI</v>
      </c>
    </row>
    <row r="142" spans="2:12" x14ac:dyDescent="0.3">
      <c r="B142" t="str">
        <f t="shared" si="1"/>
        <v>Tsowwin River</v>
      </c>
      <c r="C142">
        <v>2</v>
      </c>
      <c r="D142">
        <f>VLOOKUP(status_sets[[#This Row],[Mainstem]], master_list[], 8, FALSE)</f>
        <v>22.5</v>
      </c>
      <c r="E142">
        <f>VLOOKUP(status_sets[[#This Row],[Mainstem]], master_list[], 7, FALSE)</f>
        <v>26</v>
      </c>
      <c r="F142">
        <f>VLOOKUP(status_sets[[#This Row],[Mainstem]], master_list[], 9, FALSE)</f>
        <v>73</v>
      </c>
      <c r="G142">
        <f>VLOOKUP(status_sets[[#This Row],[Mainstem]], master_list[], 10, FALSE)</f>
        <v>170</v>
      </c>
      <c r="H142" t="str">
        <f>VLOOKUP(status_sets[[#This Row],[Mainstem]], master_list[], 18, FALSE)</f>
        <v>Red</v>
      </c>
      <c r="I142">
        <f>VLOOKUP(status_sets[[#This Row],[Mainstem]], master_list[], 19, FALSE)</f>
        <v>0</v>
      </c>
      <c r="J142">
        <f>status_sets[[#This Row],[Avg spawners]]*status_sets[[#This Row],[pNOS]]</f>
        <v>0</v>
      </c>
      <c r="K142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42" t="str">
        <f>VLOOKUP(status_sets[[#This Row],[Mainstem]], master_list[], 3, FALSE)</f>
        <v>NoKy</v>
      </c>
    </row>
    <row r="143" spans="2:12" x14ac:dyDescent="0.3">
      <c r="B143" t="str">
        <f t="shared" si="1"/>
        <v>Watta Creek</v>
      </c>
      <c r="C143">
        <v>2</v>
      </c>
      <c r="D143">
        <f>VLOOKUP(status_sets[[#This Row],[Mainstem]], master_list[], 8, FALSE)</f>
        <v>6</v>
      </c>
      <c r="E143">
        <f>VLOOKUP(status_sets[[#This Row],[Mainstem]], master_list[], 7, FALSE)</f>
        <v>22</v>
      </c>
      <c r="F143">
        <f>VLOOKUP(status_sets[[#This Row],[Mainstem]], master_list[], 9, FALSE)</f>
        <v>62</v>
      </c>
      <c r="G143">
        <f>VLOOKUP(status_sets[[#This Row],[Mainstem]], master_list[], 10, FALSE)</f>
        <v>140</v>
      </c>
      <c r="H143" t="str">
        <f>VLOOKUP(status_sets[[#This Row],[Mainstem]], master_list[], 18, FALSE)</f>
        <v>Red</v>
      </c>
      <c r="I143">
        <f>VLOOKUP(status_sets[[#This Row],[Mainstem]], master_list[], 19, FALSE)</f>
        <v>0</v>
      </c>
      <c r="J143">
        <f>status_sets[[#This Row],[Avg spawners]]*status_sets[[#This Row],[pNOS]]</f>
        <v>0</v>
      </c>
      <c r="K143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43" t="str">
        <f>VLOOKUP(status_sets[[#This Row],[Mainstem]], master_list[], 3, FALSE)</f>
        <v>SWVI</v>
      </c>
    </row>
    <row r="144" spans="2:12" x14ac:dyDescent="0.3">
      <c r="B144" t="str">
        <f t="shared" si="1"/>
        <v>Zeballos River</v>
      </c>
      <c r="C144">
        <v>2</v>
      </c>
      <c r="D144">
        <f>VLOOKUP(status_sets[[#This Row],[Mainstem]], master_list[], 8, FALSE)</f>
        <v>231</v>
      </c>
      <c r="E144">
        <f>VLOOKUP(status_sets[[#This Row],[Mainstem]], master_list[], 7, FALSE)</f>
        <v>194</v>
      </c>
      <c r="F144">
        <f>VLOOKUP(status_sets[[#This Row],[Mainstem]], master_list[], 9, FALSE)</f>
        <v>590</v>
      </c>
      <c r="G144">
        <f>VLOOKUP(status_sets[[#This Row],[Mainstem]], master_list[], 10, FALSE)</f>
        <v>1300</v>
      </c>
      <c r="H144" t="str">
        <f>VLOOKUP(status_sets[[#This Row],[Mainstem]], master_list[], 18, FALSE)</f>
        <v>Red</v>
      </c>
      <c r="I144">
        <f>VLOOKUP(status_sets[[#This Row],[Mainstem]], master_list[], 19, FALSE)</f>
        <v>0</v>
      </c>
      <c r="J144">
        <f>status_sets[[#This Row],[Avg spawners]]*status_sets[[#This Row],[pNOS]]</f>
        <v>0</v>
      </c>
      <c r="K14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/>
      </c>
      <c r="L144" t="str">
        <f>VLOOKUP(status_sets[[#This Row],[Mainstem]], master_list[], 3, FALSE)</f>
        <v>NoKy</v>
      </c>
    </row>
    <row r="145" spans="2:12" hidden="1" x14ac:dyDescent="0.3">
      <c r="B145">
        <f t="shared" si="1"/>
        <v>0</v>
      </c>
      <c r="C145">
        <v>2</v>
      </c>
      <c r="D145" t="e">
        <f>VLOOKUP(status_sets[[#This Row],[Mainstem]], master_list[], 8, FALSE)</f>
        <v>#N/A</v>
      </c>
      <c r="E145" t="e">
        <f>VLOOKUP(status_sets[[#This Row],[Mainstem]], master_list[], 7, FALSE)</f>
        <v>#N/A</v>
      </c>
      <c r="F145" t="e">
        <f>VLOOKUP(status_sets[[#This Row],[Mainstem]], master_list[], 9, FALSE)</f>
        <v>#N/A</v>
      </c>
      <c r="G145" t="e">
        <f>VLOOKUP(status_sets[[#This Row],[Mainstem]], master_list[], 10, FALSE)</f>
        <v>#N/A</v>
      </c>
      <c r="H145" t="e">
        <f>VLOOKUP(status_sets[[#This Row],[Mainstem]], master_list[], 18, FALSE)</f>
        <v>#N/A</v>
      </c>
      <c r="I145" t="e">
        <f>VLOOKUP(status_sets[[#This Row],[Mainstem]], master_list[], 19, FALSE)</f>
        <v>#N/A</v>
      </c>
      <c r="J145" t="e">
        <f>status_sets[[#This Row],[Avg spawners]]*status_sets[[#This Row],[pNOS]]</f>
        <v>#N/A</v>
      </c>
      <c r="K145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45" t="e">
        <f>VLOOKUP(status_sets[[#This Row],[Mainstem]], master_list[], 3, FALSE)</f>
        <v>#N/A</v>
      </c>
    </row>
    <row r="146" spans="2:12" hidden="1" x14ac:dyDescent="0.3">
      <c r="B146">
        <f t="shared" si="1"/>
        <v>0</v>
      </c>
      <c r="C146">
        <v>2</v>
      </c>
      <c r="D146" t="e">
        <f>VLOOKUP(status_sets[[#This Row],[Mainstem]], master_list[], 8, FALSE)</f>
        <v>#N/A</v>
      </c>
      <c r="E146" t="e">
        <f>VLOOKUP(status_sets[[#This Row],[Mainstem]], master_list[], 7, FALSE)</f>
        <v>#N/A</v>
      </c>
      <c r="F146" t="e">
        <f>VLOOKUP(status_sets[[#This Row],[Mainstem]], master_list[], 9, FALSE)</f>
        <v>#N/A</v>
      </c>
      <c r="G146" t="e">
        <f>VLOOKUP(status_sets[[#This Row],[Mainstem]], master_list[], 10, FALSE)</f>
        <v>#N/A</v>
      </c>
      <c r="H146" t="e">
        <f>VLOOKUP(status_sets[[#This Row],[Mainstem]], master_list[], 18, FALSE)</f>
        <v>#N/A</v>
      </c>
      <c r="I146" t="e">
        <f>VLOOKUP(status_sets[[#This Row],[Mainstem]], master_list[], 19, FALSE)</f>
        <v>#N/A</v>
      </c>
      <c r="J146" t="e">
        <f>status_sets[[#This Row],[Avg spawners]]*status_sets[[#This Row],[pNOS]]</f>
        <v>#N/A</v>
      </c>
      <c r="K146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46" t="e">
        <f>VLOOKUP(status_sets[[#This Row],[Mainstem]], master_list[], 3, FALSE)</f>
        <v>#N/A</v>
      </c>
    </row>
    <row r="147" spans="2:12" hidden="1" x14ac:dyDescent="0.3">
      <c r="B147">
        <f t="shared" si="1"/>
        <v>0</v>
      </c>
      <c r="C147">
        <v>2</v>
      </c>
      <c r="D147" t="e">
        <f>VLOOKUP(status_sets[[#This Row],[Mainstem]], master_list[], 8, FALSE)</f>
        <v>#N/A</v>
      </c>
      <c r="E147" t="e">
        <f>VLOOKUP(status_sets[[#This Row],[Mainstem]], master_list[], 7, FALSE)</f>
        <v>#N/A</v>
      </c>
      <c r="F147" t="e">
        <f>VLOOKUP(status_sets[[#This Row],[Mainstem]], master_list[], 9, FALSE)</f>
        <v>#N/A</v>
      </c>
      <c r="G147" t="e">
        <f>VLOOKUP(status_sets[[#This Row],[Mainstem]], master_list[], 10, FALSE)</f>
        <v>#N/A</v>
      </c>
      <c r="H147" t="e">
        <f>VLOOKUP(status_sets[[#This Row],[Mainstem]], master_list[], 18, FALSE)</f>
        <v>#N/A</v>
      </c>
      <c r="I147" t="e">
        <f>VLOOKUP(status_sets[[#This Row],[Mainstem]], master_list[], 19, FALSE)</f>
        <v>#N/A</v>
      </c>
      <c r="J147" t="e">
        <f>status_sets[[#This Row],[Avg spawners]]*status_sets[[#This Row],[pNOS]]</f>
        <v>#N/A</v>
      </c>
      <c r="K147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47" t="e">
        <f>VLOOKUP(status_sets[[#This Row],[Mainstem]], master_list[], 3, FALSE)</f>
        <v>#N/A</v>
      </c>
    </row>
    <row r="148" spans="2:12" x14ac:dyDescent="0.3">
      <c r="B148" t="str">
        <f>H5</f>
        <v>Artlish River</v>
      </c>
      <c r="C148">
        <v>3</v>
      </c>
      <c r="D148">
        <f>VLOOKUP(status_sets[[#This Row],[Mainstem]], master_list[], 8, FALSE)</f>
        <v>305.30769230769232</v>
      </c>
      <c r="E148">
        <f>VLOOKUP(status_sets[[#This Row],[Mainstem]], master_list[], 7, FALSE)</f>
        <v>63.55</v>
      </c>
      <c r="F148">
        <f>VLOOKUP(status_sets[[#This Row],[Mainstem]], master_list[], 9, FALSE)</f>
        <v>190</v>
      </c>
      <c r="G148">
        <f>VLOOKUP(status_sets[[#This Row],[Mainstem]], master_list[], 10, FALSE)</f>
        <v>420</v>
      </c>
      <c r="H148" t="str">
        <f>VLOOKUP(status_sets[[#This Row],[Mainstem]], master_list[], 18, FALSE)</f>
        <v>Amber</v>
      </c>
      <c r="I148">
        <f>VLOOKUP(status_sets[[#This Row],[Mainstem]], master_list[], 19, FALSE)</f>
        <v>0.61111099999999996</v>
      </c>
      <c r="J148">
        <f>status_sets[[#This Row],[Avg spawners]]*status_sets[[#This Row],[pNOS]]</f>
        <v>186.57688915384614</v>
      </c>
      <c r="K14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48" t="str">
        <f>VLOOKUP(status_sets[[#This Row],[Mainstem]], master_list[], 3, FALSE)</f>
        <v>NoKy</v>
      </c>
    </row>
    <row r="149" spans="2:12" x14ac:dyDescent="0.3">
      <c r="B149" t="str">
        <f t="shared" ref="B149:B192" si="2">H6</f>
        <v>Bedwell River</v>
      </c>
      <c r="C149">
        <v>3</v>
      </c>
      <c r="D149">
        <f>VLOOKUP(status_sets[[#This Row],[Mainstem]], master_list[], 8, FALSE)</f>
        <v>410.92307692307691</v>
      </c>
      <c r="E149">
        <f>VLOOKUP(status_sets[[#This Row],[Mainstem]], master_list[], 7, FALSE)</f>
        <v>99.36</v>
      </c>
      <c r="F149">
        <f>VLOOKUP(status_sets[[#This Row],[Mainstem]], master_list[], 9, FALSE)</f>
        <v>290</v>
      </c>
      <c r="G149">
        <f>VLOOKUP(status_sets[[#This Row],[Mainstem]], master_list[], 10, FALSE)</f>
        <v>660</v>
      </c>
      <c r="H149" t="str">
        <f>VLOOKUP(status_sets[[#This Row],[Mainstem]], master_list[], 18, FALSE)</f>
        <v>Amber</v>
      </c>
      <c r="I149">
        <f>VLOOKUP(status_sets[[#This Row],[Mainstem]], master_list[], 19, FALSE)</f>
        <v>0.84678037500000003</v>
      </c>
      <c r="J149">
        <f>status_sets[[#This Row],[Avg spawners]]*status_sets[[#This Row],[pNOS]]</f>
        <v>347.96159717307694</v>
      </c>
      <c r="K14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Amber</v>
      </c>
      <c r="L149" t="str">
        <f>VLOOKUP(status_sets[[#This Row],[Mainstem]], master_list[], 3, FALSE)</f>
        <v>SWVI</v>
      </c>
    </row>
    <row r="150" spans="2:12" x14ac:dyDescent="0.3">
      <c r="B150" t="str">
        <f t="shared" si="2"/>
        <v>Burman River</v>
      </c>
      <c r="C150">
        <v>3</v>
      </c>
      <c r="D150">
        <f>VLOOKUP(status_sets[[#This Row],[Mainstem]], master_list[], 8, FALSE)</f>
        <v>3659.6923076923076</v>
      </c>
      <c r="E150">
        <f>VLOOKUP(status_sets[[#This Row],[Mainstem]], master_list[], 7, FALSE)</f>
        <v>69.89</v>
      </c>
      <c r="F150">
        <f>VLOOKUP(status_sets[[#This Row],[Mainstem]], master_list[], 9, FALSE)</f>
        <v>200</v>
      </c>
      <c r="G150">
        <f>VLOOKUP(status_sets[[#This Row],[Mainstem]], master_list[], 10, FALSE)</f>
        <v>460</v>
      </c>
      <c r="H150" t="str">
        <f>VLOOKUP(status_sets[[#This Row],[Mainstem]], master_list[], 18, FALSE)</f>
        <v>Green</v>
      </c>
      <c r="I150">
        <f>VLOOKUP(status_sets[[#This Row],[Mainstem]], master_list[], 19, FALSE)</f>
        <v>9.3825166666666668E-2</v>
      </c>
      <c r="J150">
        <f>status_sets[[#This Row],[Avg spawners]]*status_sets[[#This Row],[pNOS]]</f>
        <v>343.37124071794869</v>
      </c>
      <c r="K15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Amber</v>
      </c>
      <c r="L150" t="str">
        <f>VLOOKUP(status_sets[[#This Row],[Mainstem]], master_list[], 3, FALSE)</f>
        <v>NoKy</v>
      </c>
    </row>
    <row r="151" spans="2:12" x14ac:dyDescent="0.3">
      <c r="B151" t="str">
        <f t="shared" si="2"/>
        <v>Cypre River</v>
      </c>
      <c r="C151">
        <v>3</v>
      </c>
      <c r="D151">
        <f>VLOOKUP(status_sets[[#This Row],[Mainstem]], master_list[], 8, FALSE)</f>
        <v>931.07692307692309</v>
      </c>
      <c r="E151">
        <f>VLOOKUP(status_sets[[#This Row],[Mainstem]], master_list[], 7, FALSE)</f>
        <v>39</v>
      </c>
      <c r="F151">
        <f>VLOOKUP(status_sets[[#This Row],[Mainstem]], master_list[], 9, FALSE)</f>
        <v>110</v>
      </c>
      <c r="G151">
        <f>VLOOKUP(status_sets[[#This Row],[Mainstem]], master_list[], 10, FALSE)</f>
        <v>250</v>
      </c>
      <c r="H151" t="str">
        <f>VLOOKUP(status_sets[[#This Row],[Mainstem]], master_list[], 18, FALSE)</f>
        <v>Green</v>
      </c>
      <c r="I151">
        <f>VLOOKUP(status_sets[[#This Row],[Mainstem]], master_list[], 19, FALSE)</f>
        <v>0.97114</v>
      </c>
      <c r="J151">
        <f>status_sets[[#This Row],[Avg spawners]]*status_sets[[#This Row],[pNOS]]</f>
        <v>904.20604307692315</v>
      </c>
      <c r="K151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151" t="str">
        <f>VLOOKUP(status_sets[[#This Row],[Mainstem]], master_list[], 3, FALSE)</f>
        <v>SWVI</v>
      </c>
    </row>
    <row r="152" spans="2:12" x14ac:dyDescent="0.3">
      <c r="B152" t="str">
        <f t="shared" si="2"/>
        <v>Gold River</v>
      </c>
      <c r="C152">
        <v>3</v>
      </c>
      <c r="D152">
        <f>VLOOKUP(status_sets[[#This Row],[Mainstem]], master_list[], 8, FALSE)</f>
        <v>2704.6923076923076</v>
      </c>
      <c r="E152">
        <f>VLOOKUP(status_sets[[#This Row],[Mainstem]], master_list[], 7, FALSE)</f>
        <v>856.34</v>
      </c>
      <c r="F152">
        <f>VLOOKUP(status_sets[[#This Row],[Mainstem]], master_list[], 9, FALSE)</f>
        <v>2700</v>
      </c>
      <c r="G152">
        <f>VLOOKUP(status_sets[[#This Row],[Mainstem]], master_list[], 10, FALSE)</f>
        <v>6000</v>
      </c>
      <c r="H152" t="str">
        <f>VLOOKUP(status_sets[[#This Row],[Mainstem]], master_list[], 18, FALSE)</f>
        <v>Amber</v>
      </c>
      <c r="I152">
        <f>VLOOKUP(status_sets[[#This Row],[Mainstem]], master_list[], 19, FALSE)</f>
        <v>0.23036571875</v>
      </c>
      <c r="J152">
        <f>status_sets[[#This Row],[Avg spawners]]*status_sets[[#This Row],[pNOS]]</f>
        <v>623.06838745913456</v>
      </c>
      <c r="K152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52" t="str">
        <f>VLOOKUP(status_sets[[#This Row],[Mainstem]], master_list[], 3, FALSE)</f>
        <v>NoKy</v>
      </c>
    </row>
    <row r="153" spans="2:12" x14ac:dyDescent="0.3">
      <c r="B153" t="str">
        <f t="shared" si="2"/>
        <v>Kaouk River</v>
      </c>
      <c r="C153">
        <v>3</v>
      </c>
      <c r="D153">
        <f>VLOOKUP(status_sets[[#This Row],[Mainstem]], master_list[], 8, FALSE)</f>
        <v>349.84615384615387</v>
      </c>
      <c r="E153">
        <f>VLOOKUP(status_sets[[#This Row],[Mainstem]], master_list[], 7, FALSE)</f>
        <v>101</v>
      </c>
      <c r="F153">
        <f>VLOOKUP(status_sets[[#This Row],[Mainstem]], master_list[], 9, FALSE)</f>
        <v>300</v>
      </c>
      <c r="G153">
        <f>VLOOKUP(status_sets[[#This Row],[Mainstem]], master_list[], 10, FALSE)</f>
        <v>680</v>
      </c>
      <c r="H153" t="str">
        <f>VLOOKUP(status_sets[[#This Row],[Mainstem]], master_list[], 18, FALSE)</f>
        <v>Amber</v>
      </c>
      <c r="I153">
        <f>VLOOKUP(status_sets[[#This Row],[Mainstem]], master_list[], 19, FALSE)</f>
        <v>0.91071433333333329</v>
      </c>
      <c r="J153">
        <f>status_sets[[#This Row],[Avg spawners]]*status_sets[[#This Row],[pNOS]]</f>
        <v>318.60990676923075</v>
      </c>
      <c r="K153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Amber</v>
      </c>
      <c r="L153" t="str">
        <f>VLOOKUP(status_sets[[#This Row],[Mainstem]], master_list[], 3, FALSE)</f>
        <v>NoKy</v>
      </c>
    </row>
    <row r="154" spans="2:12" x14ac:dyDescent="0.3">
      <c r="B154" t="str">
        <f t="shared" si="2"/>
        <v>Leiner River</v>
      </c>
      <c r="C154">
        <v>3</v>
      </c>
      <c r="D154">
        <f>VLOOKUP(status_sets[[#This Row],[Mainstem]], master_list[], 8, FALSE)</f>
        <v>737.23076923076928</v>
      </c>
      <c r="E154">
        <f>VLOOKUP(status_sets[[#This Row],[Mainstem]], master_list[], 7, FALSE)</f>
        <v>109</v>
      </c>
      <c r="F154">
        <f>VLOOKUP(status_sets[[#This Row],[Mainstem]], master_list[], 9, FALSE)</f>
        <v>330</v>
      </c>
      <c r="G154">
        <f>VLOOKUP(status_sets[[#This Row],[Mainstem]], master_list[], 10, FALSE)</f>
        <v>730</v>
      </c>
      <c r="H154" t="str">
        <f>VLOOKUP(status_sets[[#This Row],[Mainstem]], master_list[], 18, FALSE)</f>
        <v>Green</v>
      </c>
      <c r="I154">
        <f>VLOOKUP(status_sets[[#This Row],[Mainstem]], master_list[], 19, FALSE)</f>
        <v>0.31911450000000002</v>
      </c>
      <c r="J154">
        <f>status_sets[[#This Row],[Avg spawners]]*status_sets[[#This Row],[pNOS]]</f>
        <v>235.26102830769233</v>
      </c>
      <c r="K15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54" t="str">
        <f>VLOOKUP(status_sets[[#This Row],[Mainstem]], master_list[], 3, FALSE)</f>
        <v>NoKy</v>
      </c>
    </row>
    <row r="155" spans="2:12" x14ac:dyDescent="0.3">
      <c r="B155" t="str">
        <f t="shared" si="2"/>
        <v>Marble River</v>
      </c>
      <c r="C155">
        <v>3</v>
      </c>
      <c r="D155">
        <f>VLOOKUP(status_sets[[#This Row],[Mainstem]], master_list[], 8, FALSE)</f>
        <v>2899.6153846153848</v>
      </c>
      <c r="E155">
        <f>VLOOKUP(status_sets[[#This Row],[Mainstem]], master_list[], 7, FALSE)</f>
        <v>167</v>
      </c>
      <c r="F155">
        <f>VLOOKUP(status_sets[[#This Row],[Mainstem]], master_list[], 9, FALSE)</f>
        <v>500</v>
      </c>
      <c r="G155">
        <f>VLOOKUP(status_sets[[#This Row],[Mainstem]], master_list[], 10, FALSE)</f>
        <v>1100</v>
      </c>
      <c r="H155" t="str">
        <f>VLOOKUP(status_sets[[#This Row],[Mainstem]], master_list[], 18, FALSE)</f>
        <v>Green</v>
      </c>
      <c r="I155">
        <f>VLOOKUP(status_sets[[#This Row],[Mainstem]], master_list[], 19, FALSE)</f>
        <v>0.92977299999999996</v>
      </c>
      <c r="J155">
        <f>status_sets[[#This Row],[Avg spawners]]*status_sets[[#This Row],[pNOS]]</f>
        <v>2695.9840949999998</v>
      </c>
      <c r="K155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155" t="str">
        <f>VLOOKUP(status_sets[[#This Row],[Mainstem]], master_list[], 3, FALSE)</f>
        <v>NWVI</v>
      </c>
    </row>
    <row r="156" spans="2:12" x14ac:dyDescent="0.3">
      <c r="B156" t="str">
        <f t="shared" si="2"/>
        <v>Megin River</v>
      </c>
      <c r="C156">
        <v>3</v>
      </c>
      <c r="D156">
        <f>VLOOKUP(status_sets[[#This Row],[Mainstem]], master_list[], 8, FALSE)</f>
        <v>39.92307692307692</v>
      </c>
      <c r="E156">
        <f>VLOOKUP(status_sets[[#This Row],[Mainstem]], master_list[], 7, FALSE)</f>
        <v>245</v>
      </c>
      <c r="F156">
        <f>VLOOKUP(status_sets[[#This Row],[Mainstem]], master_list[], 9, FALSE)</f>
        <v>750</v>
      </c>
      <c r="G156">
        <f>VLOOKUP(status_sets[[#This Row],[Mainstem]], master_list[], 10, FALSE)</f>
        <v>1700</v>
      </c>
      <c r="H156" t="str">
        <f>VLOOKUP(status_sets[[#This Row],[Mainstem]], master_list[], 18, FALSE)</f>
        <v>Red</v>
      </c>
      <c r="I156">
        <f>VLOOKUP(status_sets[[#This Row],[Mainstem]], master_list[], 19, FALSE)</f>
        <v>0.4166665</v>
      </c>
      <c r="J156">
        <f>status_sets[[#This Row],[Avg spawners]]*status_sets[[#This Row],[pNOS]]</f>
        <v>16.63460873076923</v>
      </c>
      <c r="K15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56" t="str">
        <f>VLOOKUP(status_sets[[#This Row],[Mainstem]], master_list[], 3, FALSE)</f>
        <v>SWVI</v>
      </c>
    </row>
    <row r="157" spans="2:12" x14ac:dyDescent="0.3">
      <c r="B157" t="str">
        <f t="shared" si="2"/>
        <v>Moyeha River</v>
      </c>
      <c r="C157">
        <v>3</v>
      </c>
      <c r="D157">
        <f>VLOOKUP(status_sets[[#This Row],[Mainstem]], master_list[], 8, FALSE)</f>
        <v>81</v>
      </c>
      <c r="E157">
        <f>VLOOKUP(status_sets[[#This Row],[Mainstem]], master_list[], 7, FALSE)</f>
        <v>116</v>
      </c>
      <c r="F157">
        <f>VLOOKUP(status_sets[[#This Row],[Mainstem]], master_list[], 9, FALSE)</f>
        <v>350</v>
      </c>
      <c r="G157">
        <f>VLOOKUP(status_sets[[#This Row],[Mainstem]], master_list[], 10, FALSE)</f>
        <v>780</v>
      </c>
      <c r="H157" t="str">
        <f>VLOOKUP(status_sets[[#This Row],[Mainstem]], master_list[], 18, FALSE)</f>
        <v>Red</v>
      </c>
      <c r="I157">
        <f>VLOOKUP(status_sets[[#This Row],[Mainstem]], master_list[], 19, FALSE)</f>
        <v>0.8181816666666667</v>
      </c>
      <c r="J157">
        <f>status_sets[[#This Row],[Avg spawners]]*status_sets[[#This Row],[pNOS]]</f>
        <v>66.272715000000005</v>
      </c>
      <c r="K157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57" t="str">
        <f>VLOOKUP(status_sets[[#This Row],[Mainstem]], master_list[], 3, FALSE)</f>
        <v>SWVI</v>
      </c>
    </row>
    <row r="158" spans="2:12" x14ac:dyDescent="0.3">
      <c r="B158" t="str">
        <f t="shared" si="2"/>
        <v>Nahmint River</v>
      </c>
      <c r="C158">
        <v>3</v>
      </c>
      <c r="D158">
        <f>VLOOKUP(status_sets[[#This Row],[Mainstem]], master_list[], 8, FALSE)</f>
        <v>427.69230769230768</v>
      </c>
      <c r="E158">
        <f>VLOOKUP(status_sets[[#This Row],[Mainstem]], master_list[], 7, FALSE)</f>
        <v>42</v>
      </c>
      <c r="F158">
        <f>VLOOKUP(status_sets[[#This Row],[Mainstem]], master_list[], 9, FALSE)</f>
        <v>120</v>
      </c>
      <c r="G158">
        <f>VLOOKUP(status_sets[[#This Row],[Mainstem]], master_list[], 10, FALSE)</f>
        <v>270</v>
      </c>
      <c r="H158" t="str">
        <f>VLOOKUP(status_sets[[#This Row],[Mainstem]], master_list[], 18, FALSE)</f>
        <v>Green</v>
      </c>
      <c r="I158">
        <f>VLOOKUP(status_sets[[#This Row],[Mainstem]], master_list[], 19, FALSE)</f>
        <v>0.69050336363636378</v>
      </c>
      <c r="J158">
        <f>status_sets[[#This Row],[Avg spawners]]*status_sets[[#This Row],[pNOS]]</f>
        <v>295.32297706293713</v>
      </c>
      <c r="K15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158" t="str">
        <f>VLOOKUP(status_sets[[#This Row],[Mainstem]], master_list[], 3, FALSE)</f>
        <v>SWVI</v>
      </c>
    </row>
    <row r="159" spans="2:12" x14ac:dyDescent="0.3">
      <c r="B159" t="str">
        <f t="shared" si="2"/>
        <v>San Juan River</v>
      </c>
      <c r="C159">
        <v>3</v>
      </c>
      <c r="D159">
        <f>VLOOKUP(status_sets[[#This Row],[Mainstem]], master_list[], 8, FALSE)</f>
        <v>1146.0769230769231</v>
      </c>
      <c r="E159">
        <f>VLOOKUP(status_sets[[#This Row],[Mainstem]], master_list[], 7, FALSE)</f>
        <v>330</v>
      </c>
      <c r="F159">
        <f>VLOOKUP(status_sets[[#This Row],[Mainstem]], master_list[], 9, FALSE)</f>
        <v>1000</v>
      </c>
      <c r="G159">
        <f>VLOOKUP(status_sets[[#This Row],[Mainstem]], master_list[], 10, FALSE)</f>
        <v>2300</v>
      </c>
      <c r="H159" t="str">
        <f>VLOOKUP(status_sets[[#This Row],[Mainstem]], master_list[], 18, FALSE)</f>
        <v>Amber</v>
      </c>
      <c r="I159">
        <f>VLOOKUP(status_sets[[#This Row],[Mainstem]], master_list[], 19, FALSE)</f>
        <v>0.41</v>
      </c>
      <c r="J159">
        <f>status_sets[[#This Row],[Avg spawners]]*status_sets[[#This Row],[pNOS]]</f>
        <v>469.89153846153846</v>
      </c>
      <c r="K15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59" t="str">
        <f>VLOOKUP(status_sets[[#This Row],[Mainstem]], master_list[], 3, FALSE)</f>
        <v>SWVI</v>
      </c>
    </row>
    <row r="160" spans="2:12" x14ac:dyDescent="0.3">
      <c r="B160" t="str">
        <f t="shared" si="2"/>
        <v>Sarita River</v>
      </c>
      <c r="C160">
        <v>3</v>
      </c>
      <c r="D160">
        <f>VLOOKUP(status_sets[[#This Row],[Mainstem]], master_list[], 8, FALSE)</f>
        <v>1762.3846153846155</v>
      </c>
      <c r="E160">
        <f>VLOOKUP(status_sets[[#This Row],[Mainstem]], master_list[], 7, FALSE)</f>
        <v>84</v>
      </c>
      <c r="F160">
        <f>VLOOKUP(status_sets[[#This Row],[Mainstem]], master_list[], 9, FALSE)</f>
        <v>250</v>
      </c>
      <c r="G160">
        <f>VLOOKUP(status_sets[[#This Row],[Mainstem]], master_list[], 10, FALSE)</f>
        <v>560</v>
      </c>
      <c r="H160" t="str">
        <f>VLOOKUP(status_sets[[#This Row],[Mainstem]], master_list[], 18, FALSE)</f>
        <v>Green</v>
      </c>
      <c r="I160">
        <f>VLOOKUP(status_sets[[#This Row],[Mainstem]], master_list[], 19, FALSE)</f>
        <v>0.131164</v>
      </c>
      <c r="J160">
        <f>status_sets[[#This Row],[Avg spawners]]*status_sets[[#This Row],[pNOS]]</f>
        <v>231.16141569230771</v>
      </c>
      <c r="K16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60" t="str">
        <f>VLOOKUP(status_sets[[#This Row],[Mainstem]], master_list[], 3, FALSE)</f>
        <v>SWVI</v>
      </c>
    </row>
    <row r="161" spans="2:12" x14ac:dyDescent="0.3">
      <c r="B161" t="str">
        <f t="shared" si="2"/>
        <v>Sucwoa River</v>
      </c>
      <c r="C161">
        <v>3</v>
      </c>
      <c r="D161">
        <f>VLOOKUP(status_sets[[#This Row],[Mainstem]], master_list[], 8, FALSE)</f>
        <v>64.599999999999994</v>
      </c>
      <c r="E161">
        <f>VLOOKUP(status_sets[[#This Row],[Mainstem]], master_list[], 7, FALSE)</f>
        <v>25</v>
      </c>
      <c r="F161">
        <f>VLOOKUP(status_sets[[#This Row],[Mainstem]], master_list[], 9, FALSE)</f>
        <v>71</v>
      </c>
      <c r="G161">
        <f>VLOOKUP(status_sets[[#This Row],[Mainstem]], master_list[], 10, FALSE)</f>
        <v>160</v>
      </c>
      <c r="H161" t="str">
        <f>VLOOKUP(status_sets[[#This Row],[Mainstem]], master_list[], 18, FALSE)</f>
        <v>Red</v>
      </c>
      <c r="I161">
        <f>VLOOKUP(status_sets[[#This Row],[Mainstem]], master_list[], 19, FALSE)</f>
        <v>0.1111115</v>
      </c>
      <c r="J161">
        <f>status_sets[[#This Row],[Avg spawners]]*status_sets[[#This Row],[pNOS]]</f>
        <v>7.1778028999999997</v>
      </c>
      <c r="K161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61" t="str">
        <f>VLOOKUP(status_sets[[#This Row],[Mainstem]], master_list[], 3, FALSE)</f>
        <v>NoKy</v>
      </c>
    </row>
    <row r="162" spans="2:12" x14ac:dyDescent="0.3">
      <c r="B162" t="str">
        <f t="shared" si="2"/>
        <v>Tahsis River</v>
      </c>
      <c r="C162">
        <v>3</v>
      </c>
      <c r="D162">
        <f>VLOOKUP(status_sets[[#This Row],[Mainstem]], master_list[], 8, FALSE)</f>
        <v>602.61538461538464</v>
      </c>
      <c r="E162">
        <f>VLOOKUP(status_sets[[#This Row],[Mainstem]], master_list[], 7, FALSE)</f>
        <v>77</v>
      </c>
      <c r="F162">
        <f>VLOOKUP(status_sets[[#This Row],[Mainstem]], master_list[], 9, FALSE)</f>
        <v>230</v>
      </c>
      <c r="G162">
        <f>VLOOKUP(status_sets[[#This Row],[Mainstem]], master_list[], 10, FALSE)</f>
        <v>510</v>
      </c>
      <c r="H162" t="str">
        <f>VLOOKUP(status_sets[[#This Row],[Mainstem]], master_list[], 18, FALSE)</f>
        <v>Green</v>
      </c>
      <c r="I162">
        <f>VLOOKUP(status_sets[[#This Row],[Mainstem]], master_list[], 19, FALSE)</f>
        <v>0.35971340000000002</v>
      </c>
      <c r="J162">
        <f>status_sets[[#This Row],[Avg spawners]]*status_sets[[#This Row],[pNOS]]</f>
        <v>216.76882889230771</v>
      </c>
      <c r="K162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62" t="str">
        <f>VLOOKUP(status_sets[[#This Row],[Mainstem]], master_list[], 3, FALSE)</f>
        <v>NoKy</v>
      </c>
    </row>
    <row r="163" spans="2:12" x14ac:dyDescent="0.3">
      <c r="B163" t="str">
        <f t="shared" si="2"/>
        <v>Tahsish River</v>
      </c>
      <c r="C163">
        <v>3</v>
      </c>
      <c r="D163">
        <f>VLOOKUP(status_sets[[#This Row],[Mainstem]], master_list[], 8, FALSE)</f>
        <v>777.92307692307691</v>
      </c>
      <c r="E163">
        <f>VLOOKUP(status_sets[[#This Row],[Mainstem]], master_list[], 7, FALSE)</f>
        <v>172</v>
      </c>
      <c r="F163">
        <f>VLOOKUP(status_sets[[#This Row],[Mainstem]], master_list[], 9, FALSE)</f>
        <v>520</v>
      </c>
      <c r="G163">
        <f>VLOOKUP(status_sets[[#This Row],[Mainstem]], master_list[], 10, FALSE)</f>
        <v>1200</v>
      </c>
      <c r="H163" t="str">
        <f>VLOOKUP(status_sets[[#This Row],[Mainstem]], master_list[], 18, FALSE)</f>
        <v>Amber</v>
      </c>
      <c r="I163">
        <f>VLOOKUP(status_sets[[#This Row],[Mainstem]], master_list[], 19, FALSE)</f>
        <v>0.59850800000000004</v>
      </c>
      <c r="J163">
        <f>status_sets[[#This Row],[Avg spawners]]*status_sets[[#This Row],[pNOS]]</f>
        <v>465.59318492307693</v>
      </c>
      <c r="K163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63" t="str">
        <f>VLOOKUP(status_sets[[#This Row],[Mainstem]], master_list[], 3, FALSE)</f>
        <v>NoKy</v>
      </c>
    </row>
    <row r="164" spans="2:12" x14ac:dyDescent="0.3">
      <c r="B164" t="str">
        <f t="shared" si="2"/>
        <v>Tlupana River</v>
      </c>
      <c r="C164">
        <v>3</v>
      </c>
      <c r="D164">
        <f>VLOOKUP(status_sets[[#This Row],[Mainstem]], master_list[], 8, FALSE)</f>
        <v>510.625</v>
      </c>
      <c r="E164">
        <f>VLOOKUP(status_sets[[#This Row],[Mainstem]], master_list[], 7, FALSE)</f>
        <v>20</v>
      </c>
      <c r="F164">
        <f>VLOOKUP(status_sets[[#This Row],[Mainstem]], master_list[], 9, FALSE)</f>
        <v>56</v>
      </c>
      <c r="G164">
        <f>VLOOKUP(status_sets[[#This Row],[Mainstem]], master_list[], 10, FALSE)</f>
        <v>130</v>
      </c>
      <c r="H164" t="str">
        <f>VLOOKUP(status_sets[[#This Row],[Mainstem]], master_list[], 18, FALSE)</f>
        <v>Green</v>
      </c>
      <c r="I164">
        <f>VLOOKUP(status_sets[[#This Row],[Mainstem]], master_list[], 19, FALSE)</f>
        <v>8.5606000000000002E-2</v>
      </c>
      <c r="J164">
        <f>status_sets[[#This Row],[Avg spawners]]*status_sets[[#This Row],[pNOS]]</f>
        <v>43.712563750000001</v>
      </c>
      <c r="K16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64" t="str">
        <f>VLOOKUP(status_sets[[#This Row],[Mainstem]], master_list[], 3, FALSE)</f>
        <v>NoKy</v>
      </c>
    </row>
    <row r="165" spans="2:12" hidden="1" x14ac:dyDescent="0.3">
      <c r="B165" t="str">
        <f t="shared" si="2"/>
        <v>Toquaht River</v>
      </c>
      <c r="C165">
        <v>3</v>
      </c>
      <c r="D165">
        <f>VLOOKUP(status_sets[[#This Row],[Mainstem]], master_list[], 8, FALSE)</f>
        <v>166.3846154</v>
      </c>
      <c r="E165">
        <f>VLOOKUP(status_sets[[#This Row],[Mainstem]], master_list[], 7, FALSE)</f>
        <v>56</v>
      </c>
      <c r="F165">
        <f>VLOOKUP(status_sets[[#This Row],[Mainstem]], master_list[], 9, FALSE)</f>
        <v>0</v>
      </c>
      <c r="G165">
        <f>VLOOKUP(status_sets[[#This Row],[Mainstem]], master_list[], 10, FALSE)</f>
        <v>0</v>
      </c>
      <c r="H165" t="str">
        <f>VLOOKUP(status_sets[[#This Row],[Mainstem]], master_list[], 18, FALSE)</f>
        <v>Green</v>
      </c>
      <c r="I165">
        <f>VLOOKUP(status_sets[[#This Row],[Mainstem]], master_list[], 19, FALSE)</f>
        <v>0.94</v>
      </c>
      <c r="J165">
        <f>status_sets[[#This Row],[Avg spawners]]*status_sets[[#This Row],[pNOS]]</f>
        <v>156.40153847599998</v>
      </c>
      <c r="K165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165" t="str">
        <f>VLOOKUP(status_sets[[#This Row],[Mainstem]], master_list[], 3, FALSE)</f>
        <v>SWVI</v>
      </c>
    </row>
    <row r="166" spans="2:12" hidden="1" x14ac:dyDescent="0.3">
      <c r="B166" t="str">
        <f t="shared" si="2"/>
        <v>Tranquil Creek</v>
      </c>
      <c r="C166">
        <v>3</v>
      </c>
      <c r="D166">
        <f>VLOOKUP(status_sets[[#This Row],[Mainstem]], master_list[], 8, FALSE)</f>
        <v>232.46153846153845</v>
      </c>
      <c r="E166">
        <f>VLOOKUP(status_sets[[#This Row],[Mainstem]], master_list[], 7, FALSE)</f>
        <v>12</v>
      </c>
      <c r="F166">
        <f>VLOOKUP(status_sets[[#This Row],[Mainstem]], master_list[], 9, FALSE)</f>
        <v>33</v>
      </c>
      <c r="G166">
        <f>VLOOKUP(status_sets[[#This Row],[Mainstem]], master_list[], 10, FALSE)</f>
        <v>74</v>
      </c>
      <c r="H166" t="str">
        <f>VLOOKUP(status_sets[[#This Row],[Mainstem]], master_list[], 18, FALSE)</f>
        <v>Green</v>
      </c>
      <c r="I166">
        <f>VLOOKUP(status_sets[[#This Row],[Mainstem]], master_list[], 19, FALSE)</f>
        <v>0.96296300000000001</v>
      </c>
      <c r="J166">
        <f>status_sets[[#This Row],[Avg spawners]]*status_sets[[#This Row],[pNOS]]</f>
        <v>223.85186046153845</v>
      </c>
      <c r="K16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166" t="str">
        <f>VLOOKUP(status_sets[[#This Row],[Mainstem]], master_list[], 3, FALSE)</f>
        <v>SWVI</v>
      </c>
    </row>
    <row r="167" spans="2:12" hidden="1" x14ac:dyDescent="0.3">
      <c r="B167">
        <f t="shared" si="2"/>
        <v>0</v>
      </c>
      <c r="C167">
        <v>3</v>
      </c>
      <c r="D167" t="e">
        <f>VLOOKUP(status_sets[[#This Row],[Mainstem]], master_list[], 8, FALSE)</f>
        <v>#N/A</v>
      </c>
      <c r="E167" t="e">
        <f>VLOOKUP(status_sets[[#This Row],[Mainstem]], master_list[], 7, FALSE)</f>
        <v>#N/A</v>
      </c>
      <c r="F167" t="e">
        <f>VLOOKUP(status_sets[[#This Row],[Mainstem]], master_list[], 9, FALSE)</f>
        <v>#N/A</v>
      </c>
      <c r="G167" t="e">
        <f>VLOOKUP(status_sets[[#This Row],[Mainstem]], master_list[], 10, FALSE)</f>
        <v>#N/A</v>
      </c>
      <c r="H167" t="e">
        <f>VLOOKUP(status_sets[[#This Row],[Mainstem]], master_list[], 18, FALSE)</f>
        <v>#N/A</v>
      </c>
      <c r="I167" t="e">
        <f>VLOOKUP(status_sets[[#This Row],[Mainstem]], master_list[], 19, FALSE)</f>
        <v>#N/A</v>
      </c>
      <c r="J167" t="e">
        <f>status_sets[[#This Row],[Avg spawners]]*status_sets[[#This Row],[pNOS]]</f>
        <v>#N/A</v>
      </c>
      <c r="K167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67" t="e">
        <f>VLOOKUP(status_sets[[#This Row],[Mainstem]], master_list[], 3, FALSE)</f>
        <v>#N/A</v>
      </c>
    </row>
    <row r="168" spans="2:12" hidden="1" x14ac:dyDescent="0.3">
      <c r="B168">
        <f t="shared" si="2"/>
        <v>0</v>
      </c>
      <c r="C168">
        <v>3</v>
      </c>
      <c r="D168" t="e">
        <f>VLOOKUP(status_sets[[#This Row],[Mainstem]], master_list[], 8, FALSE)</f>
        <v>#N/A</v>
      </c>
      <c r="E168" t="e">
        <f>VLOOKUP(status_sets[[#This Row],[Mainstem]], master_list[], 7, FALSE)</f>
        <v>#N/A</v>
      </c>
      <c r="F168" t="e">
        <f>VLOOKUP(status_sets[[#This Row],[Mainstem]], master_list[], 9, FALSE)</f>
        <v>#N/A</v>
      </c>
      <c r="G168" t="e">
        <f>VLOOKUP(status_sets[[#This Row],[Mainstem]], master_list[], 10, FALSE)</f>
        <v>#N/A</v>
      </c>
      <c r="H168" t="e">
        <f>VLOOKUP(status_sets[[#This Row],[Mainstem]], master_list[], 18, FALSE)</f>
        <v>#N/A</v>
      </c>
      <c r="I168" t="e">
        <f>VLOOKUP(status_sets[[#This Row],[Mainstem]], master_list[], 19, FALSE)</f>
        <v>#N/A</v>
      </c>
      <c r="J168" t="e">
        <f>status_sets[[#This Row],[Avg spawners]]*status_sets[[#This Row],[pNOS]]</f>
        <v>#N/A</v>
      </c>
      <c r="K168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68" t="e">
        <f>VLOOKUP(status_sets[[#This Row],[Mainstem]], master_list[], 3, FALSE)</f>
        <v>#N/A</v>
      </c>
    </row>
    <row r="169" spans="2:12" hidden="1" x14ac:dyDescent="0.3">
      <c r="B169">
        <f t="shared" si="2"/>
        <v>0</v>
      </c>
      <c r="C169">
        <v>3</v>
      </c>
      <c r="D169" t="e">
        <f>VLOOKUP(status_sets[[#This Row],[Mainstem]], master_list[], 8, FALSE)</f>
        <v>#N/A</v>
      </c>
      <c r="E169" t="e">
        <f>VLOOKUP(status_sets[[#This Row],[Mainstem]], master_list[], 7, FALSE)</f>
        <v>#N/A</v>
      </c>
      <c r="F169" t="e">
        <f>VLOOKUP(status_sets[[#This Row],[Mainstem]], master_list[], 9, FALSE)</f>
        <v>#N/A</v>
      </c>
      <c r="G169" t="e">
        <f>VLOOKUP(status_sets[[#This Row],[Mainstem]], master_list[], 10, FALSE)</f>
        <v>#N/A</v>
      </c>
      <c r="H169" t="e">
        <f>VLOOKUP(status_sets[[#This Row],[Mainstem]], master_list[], 18, FALSE)</f>
        <v>#N/A</v>
      </c>
      <c r="I169" t="e">
        <f>VLOOKUP(status_sets[[#This Row],[Mainstem]], master_list[], 19, FALSE)</f>
        <v>#N/A</v>
      </c>
      <c r="J169" t="e">
        <f>status_sets[[#This Row],[Avg spawners]]*status_sets[[#This Row],[pNOS]]</f>
        <v>#N/A</v>
      </c>
      <c r="K169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69" t="e">
        <f>VLOOKUP(status_sets[[#This Row],[Mainstem]], master_list[], 3, FALSE)</f>
        <v>#N/A</v>
      </c>
    </row>
    <row r="170" spans="2:12" hidden="1" x14ac:dyDescent="0.3">
      <c r="B170">
        <f t="shared" si="2"/>
        <v>0</v>
      </c>
      <c r="C170">
        <v>3</v>
      </c>
      <c r="D170" t="e">
        <f>VLOOKUP(status_sets[[#This Row],[Mainstem]], master_list[], 8, FALSE)</f>
        <v>#N/A</v>
      </c>
      <c r="E170" t="e">
        <f>VLOOKUP(status_sets[[#This Row],[Mainstem]], master_list[], 7, FALSE)</f>
        <v>#N/A</v>
      </c>
      <c r="F170" t="e">
        <f>VLOOKUP(status_sets[[#This Row],[Mainstem]], master_list[], 9, FALSE)</f>
        <v>#N/A</v>
      </c>
      <c r="G170" t="e">
        <f>VLOOKUP(status_sets[[#This Row],[Mainstem]], master_list[], 10, FALSE)</f>
        <v>#N/A</v>
      </c>
      <c r="H170" t="e">
        <f>VLOOKUP(status_sets[[#This Row],[Mainstem]], master_list[], 18, FALSE)</f>
        <v>#N/A</v>
      </c>
      <c r="I170" t="e">
        <f>VLOOKUP(status_sets[[#This Row],[Mainstem]], master_list[], 19, FALSE)</f>
        <v>#N/A</v>
      </c>
      <c r="J170" t="e">
        <f>status_sets[[#This Row],[Avg spawners]]*status_sets[[#This Row],[pNOS]]</f>
        <v>#N/A</v>
      </c>
      <c r="K170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70" t="e">
        <f>VLOOKUP(status_sets[[#This Row],[Mainstem]], master_list[], 3, FALSE)</f>
        <v>#N/A</v>
      </c>
    </row>
    <row r="171" spans="2:12" hidden="1" x14ac:dyDescent="0.3">
      <c r="B171">
        <f t="shared" si="2"/>
        <v>0</v>
      </c>
      <c r="C171">
        <v>3</v>
      </c>
      <c r="D171" t="e">
        <f>VLOOKUP(status_sets[[#This Row],[Mainstem]], master_list[], 8, FALSE)</f>
        <v>#N/A</v>
      </c>
      <c r="E171" t="e">
        <f>VLOOKUP(status_sets[[#This Row],[Mainstem]], master_list[], 7, FALSE)</f>
        <v>#N/A</v>
      </c>
      <c r="F171" t="e">
        <f>VLOOKUP(status_sets[[#This Row],[Mainstem]], master_list[], 9, FALSE)</f>
        <v>#N/A</v>
      </c>
      <c r="G171" t="e">
        <f>VLOOKUP(status_sets[[#This Row],[Mainstem]], master_list[], 10, FALSE)</f>
        <v>#N/A</v>
      </c>
      <c r="H171" t="e">
        <f>VLOOKUP(status_sets[[#This Row],[Mainstem]], master_list[], 18, FALSE)</f>
        <v>#N/A</v>
      </c>
      <c r="I171" t="e">
        <f>VLOOKUP(status_sets[[#This Row],[Mainstem]], master_list[], 19, FALSE)</f>
        <v>#N/A</v>
      </c>
      <c r="J171" t="e">
        <f>status_sets[[#This Row],[Avg spawners]]*status_sets[[#This Row],[pNOS]]</f>
        <v>#N/A</v>
      </c>
      <c r="K171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71" t="e">
        <f>VLOOKUP(status_sets[[#This Row],[Mainstem]], master_list[], 3, FALSE)</f>
        <v>#N/A</v>
      </c>
    </row>
    <row r="172" spans="2:12" hidden="1" x14ac:dyDescent="0.3">
      <c r="B172">
        <f t="shared" si="2"/>
        <v>0</v>
      </c>
      <c r="C172">
        <v>3</v>
      </c>
      <c r="D172" t="e">
        <f>VLOOKUP(status_sets[[#This Row],[Mainstem]], master_list[], 8, FALSE)</f>
        <v>#N/A</v>
      </c>
      <c r="E172" t="e">
        <f>VLOOKUP(status_sets[[#This Row],[Mainstem]], master_list[], 7, FALSE)</f>
        <v>#N/A</v>
      </c>
      <c r="F172" t="e">
        <f>VLOOKUP(status_sets[[#This Row],[Mainstem]], master_list[], 9, FALSE)</f>
        <v>#N/A</v>
      </c>
      <c r="G172" t="e">
        <f>VLOOKUP(status_sets[[#This Row],[Mainstem]], master_list[], 10, FALSE)</f>
        <v>#N/A</v>
      </c>
      <c r="H172" t="e">
        <f>VLOOKUP(status_sets[[#This Row],[Mainstem]], master_list[], 18, FALSE)</f>
        <v>#N/A</v>
      </c>
      <c r="I172" t="e">
        <f>VLOOKUP(status_sets[[#This Row],[Mainstem]], master_list[], 19, FALSE)</f>
        <v>#N/A</v>
      </c>
      <c r="J172" t="e">
        <f>status_sets[[#This Row],[Avg spawners]]*status_sets[[#This Row],[pNOS]]</f>
        <v>#N/A</v>
      </c>
      <c r="K172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72" t="e">
        <f>VLOOKUP(status_sets[[#This Row],[Mainstem]], master_list[], 3, FALSE)</f>
        <v>#N/A</v>
      </c>
    </row>
    <row r="173" spans="2:12" hidden="1" x14ac:dyDescent="0.3">
      <c r="B173">
        <f t="shared" si="2"/>
        <v>0</v>
      </c>
      <c r="C173">
        <v>3</v>
      </c>
      <c r="D173" t="e">
        <f>VLOOKUP(status_sets[[#This Row],[Mainstem]], master_list[], 8, FALSE)</f>
        <v>#N/A</v>
      </c>
      <c r="E173" t="e">
        <f>VLOOKUP(status_sets[[#This Row],[Mainstem]], master_list[], 7, FALSE)</f>
        <v>#N/A</v>
      </c>
      <c r="F173" t="e">
        <f>VLOOKUP(status_sets[[#This Row],[Mainstem]], master_list[], 9, FALSE)</f>
        <v>#N/A</v>
      </c>
      <c r="G173" t="e">
        <f>VLOOKUP(status_sets[[#This Row],[Mainstem]], master_list[], 10, FALSE)</f>
        <v>#N/A</v>
      </c>
      <c r="H173" t="e">
        <f>VLOOKUP(status_sets[[#This Row],[Mainstem]], master_list[], 18, FALSE)</f>
        <v>#N/A</v>
      </c>
      <c r="I173" t="e">
        <f>VLOOKUP(status_sets[[#This Row],[Mainstem]], master_list[], 19, FALSE)</f>
        <v>#N/A</v>
      </c>
      <c r="J173" t="e">
        <f>status_sets[[#This Row],[Avg spawners]]*status_sets[[#This Row],[pNOS]]</f>
        <v>#N/A</v>
      </c>
      <c r="K173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73" t="e">
        <f>VLOOKUP(status_sets[[#This Row],[Mainstem]], master_list[], 3, FALSE)</f>
        <v>#N/A</v>
      </c>
    </row>
    <row r="174" spans="2:12" hidden="1" x14ac:dyDescent="0.3">
      <c r="B174">
        <f t="shared" si="2"/>
        <v>0</v>
      </c>
      <c r="C174">
        <v>3</v>
      </c>
      <c r="D174" t="e">
        <f>VLOOKUP(status_sets[[#This Row],[Mainstem]], master_list[], 8, FALSE)</f>
        <v>#N/A</v>
      </c>
      <c r="E174" t="e">
        <f>VLOOKUP(status_sets[[#This Row],[Mainstem]], master_list[], 7, FALSE)</f>
        <v>#N/A</v>
      </c>
      <c r="F174" t="e">
        <f>VLOOKUP(status_sets[[#This Row],[Mainstem]], master_list[], 9, FALSE)</f>
        <v>#N/A</v>
      </c>
      <c r="G174" t="e">
        <f>VLOOKUP(status_sets[[#This Row],[Mainstem]], master_list[], 10, FALSE)</f>
        <v>#N/A</v>
      </c>
      <c r="H174" t="e">
        <f>VLOOKUP(status_sets[[#This Row],[Mainstem]], master_list[], 18, FALSE)</f>
        <v>#N/A</v>
      </c>
      <c r="I174" t="e">
        <f>VLOOKUP(status_sets[[#This Row],[Mainstem]], master_list[], 19, FALSE)</f>
        <v>#N/A</v>
      </c>
      <c r="J174" t="e">
        <f>status_sets[[#This Row],[Avg spawners]]*status_sets[[#This Row],[pNOS]]</f>
        <v>#N/A</v>
      </c>
      <c r="K174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74" t="e">
        <f>VLOOKUP(status_sets[[#This Row],[Mainstem]], master_list[], 3, FALSE)</f>
        <v>#N/A</v>
      </c>
    </row>
    <row r="175" spans="2:12" hidden="1" x14ac:dyDescent="0.3">
      <c r="B175">
        <f t="shared" si="2"/>
        <v>0</v>
      </c>
      <c r="C175">
        <v>3</v>
      </c>
      <c r="D175" t="e">
        <f>VLOOKUP(status_sets[[#This Row],[Mainstem]], master_list[], 8, FALSE)</f>
        <v>#N/A</v>
      </c>
      <c r="E175" t="e">
        <f>VLOOKUP(status_sets[[#This Row],[Mainstem]], master_list[], 7, FALSE)</f>
        <v>#N/A</v>
      </c>
      <c r="F175" t="e">
        <f>VLOOKUP(status_sets[[#This Row],[Mainstem]], master_list[], 9, FALSE)</f>
        <v>#N/A</v>
      </c>
      <c r="G175" t="e">
        <f>VLOOKUP(status_sets[[#This Row],[Mainstem]], master_list[], 10, FALSE)</f>
        <v>#N/A</v>
      </c>
      <c r="H175" t="e">
        <f>VLOOKUP(status_sets[[#This Row],[Mainstem]], master_list[], 18, FALSE)</f>
        <v>#N/A</v>
      </c>
      <c r="I175" t="e">
        <f>VLOOKUP(status_sets[[#This Row],[Mainstem]], master_list[], 19, FALSE)</f>
        <v>#N/A</v>
      </c>
      <c r="J175" t="e">
        <f>status_sets[[#This Row],[Avg spawners]]*status_sets[[#This Row],[pNOS]]</f>
        <v>#N/A</v>
      </c>
      <c r="K175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75" t="e">
        <f>VLOOKUP(status_sets[[#This Row],[Mainstem]], master_list[], 3, FALSE)</f>
        <v>#N/A</v>
      </c>
    </row>
    <row r="176" spans="2:12" hidden="1" x14ac:dyDescent="0.3">
      <c r="B176">
        <f t="shared" si="2"/>
        <v>0</v>
      </c>
      <c r="C176">
        <v>3</v>
      </c>
      <c r="D176" t="e">
        <f>VLOOKUP(status_sets[[#This Row],[Mainstem]], master_list[], 8, FALSE)</f>
        <v>#N/A</v>
      </c>
      <c r="E176" t="e">
        <f>VLOOKUP(status_sets[[#This Row],[Mainstem]], master_list[], 7, FALSE)</f>
        <v>#N/A</v>
      </c>
      <c r="F176" t="e">
        <f>VLOOKUP(status_sets[[#This Row],[Mainstem]], master_list[], 9, FALSE)</f>
        <v>#N/A</v>
      </c>
      <c r="G176" t="e">
        <f>VLOOKUP(status_sets[[#This Row],[Mainstem]], master_list[], 10, FALSE)</f>
        <v>#N/A</v>
      </c>
      <c r="H176" t="e">
        <f>VLOOKUP(status_sets[[#This Row],[Mainstem]], master_list[], 18, FALSE)</f>
        <v>#N/A</v>
      </c>
      <c r="I176" t="e">
        <f>VLOOKUP(status_sets[[#This Row],[Mainstem]], master_list[], 19, FALSE)</f>
        <v>#N/A</v>
      </c>
      <c r="J176" t="e">
        <f>status_sets[[#This Row],[Avg spawners]]*status_sets[[#This Row],[pNOS]]</f>
        <v>#N/A</v>
      </c>
      <c r="K176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76" t="e">
        <f>VLOOKUP(status_sets[[#This Row],[Mainstem]], master_list[], 3, FALSE)</f>
        <v>#N/A</v>
      </c>
    </row>
    <row r="177" spans="2:12" hidden="1" x14ac:dyDescent="0.3">
      <c r="B177">
        <f t="shared" si="2"/>
        <v>0</v>
      </c>
      <c r="C177">
        <v>3</v>
      </c>
      <c r="D177" t="e">
        <f>VLOOKUP(status_sets[[#This Row],[Mainstem]], master_list[], 8, FALSE)</f>
        <v>#N/A</v>
      </c>
      <c r="E177" t="e">
        <f>VLOOKUP(status_sets[[#This Row],[Mainstem]], master_list[], 7, FALSE)</f>
        <v>#N/A</v>
      </c>
      <c r="F177" t="e">
        <f>VLOOKUP(status_sets[[#This Row],[Mainstem]], master_list[], 9, FALSE)</f>
        <v>#N/A</v>
      </c>
      <c r="G177" t="e">
        <f>VLOOKUP(status_sets[[#This Row],[Mainstem]], master_list[], 10, FALSE)</f>
        <v>#N/A</v>
      </c>
      <c r="H177" t="e">
        <f>VLOOKUP(status_sets[[#This Row],[Mainstem]], master_list[], 18, FALSE)</f>
        <v>#N/A</v>
      </c>
      <c r="I177" t="e">
        <f>VLOOKUP(status_sets[[#This Row],[Mainstem]], master_list[], 19, FALSE)</f>
        <v>#N/A</v>
      </c>
      <c r="J177" t="e">
        <f>status_sets[[#This Row],[Avg spawners]]*status_sets[[#This Row],[pNOS]]</f>
        <v>#N/A</v>
      </c>
      <c r="K177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77" t="e">
        <f>VLOOKUP(status_sets[[#This Row],[Mainstem]], master_list[], 3, FALSE)</f>
        <v>#N/A</v>
      </c>
    </row>
    <row r="178" spans="2:12" hidden="1" x14ac:dyDescent="0.3">
      <c r="B178">
        <f t="shared" si="2"/>
        <v>0</v>
      </c>
      <c r="C178">
        <v>3</v>
      </c>
      <c r="D178" t="e">
        <f>VLOOKUP(status_sets[[#This Row],[Mainstem]], master_list[], 8, FALSE)</f>
        <v>#N/A</v>
      </c>
      <c r="E178" t="e">
        <f>VLOOKUP(status_sets[[#This Row],[Mainstem]], master_list[], 7, FALSE)</f>
        <v>#N/A</v>
      </c>
      <c r="F178" t="e">
        <f>VLOOKUP(status_sets[[#This Row],[Mainstem]], master_list[], 9, FALSE)</f>
        <v>#N/A</v>
      </c>
      <c r="G178" t="e">
        <f>VLOOKUP(status_sets[[#This Row],[Mainstem]], master_list[], 10, FALSE)</f>
        <v>#N/A</v>
      </c>
      <c r="H178" t="e">
        <f>VLOOKUP(status_sets[[#This Row],[Mainstem]], master_list[], 18, FALSE)</f>
        <v>#N/A</v>
      </c>
      <c r="I178" t="e">
        <f>VLOOKUP(status_sets[[#This Row],[Mainstem]], master_list[], 19, FALSE)</f>
        <v>#N/A</v>
      </c>
      <c r="J178" t="e">
        <f>status_sets[[#This Row],[Avg spawners]]*status_sets[[#This Row],[pNOS]]</f>
        <v>#N/A</v>
      </c>
      <c r="K178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78" t="e">
        <f>VLOOKUP(status_sets[[#This Row],[Mainstem]], master_list[], 3, FALSE)</f>
        <v>#N/A</v>
      </c>
    </row>
    <row r="179" spans="2:12" hidden="1" x14ac:dyDescent="0.3">
      <c r="B179">
        <f t="shared" si="2"/>
        <v>0</v>
      </c>
      <c r="C179">
        <v>3</v>
      </c>
      <c r="D179" t="e">
        <f>VLOOKUP(status_sets[[#This Row],[Mainstem]], master_list[], 8, FALSE)</f>
        <v>#N/A</v>
      </c>
      <c r="E179" t="e">
        <f>VLOOKUP(status_sets[[#This Row],[Mainstem]], master_list[], 7, FALSE)</f>
        <v>#N/A</v>
      </c>
      <c r="F179" t="e">
        <f>VLOOKUP(status_sets[[#This Row],[Mainstem]], master_list[], 9, FALSE)</f>
        <v>#N/A</v>
      </c>
      <c r="G179" t="e">
        <f>VLOOKUP(status_sets[[#This Row],[Mainstem]], master_list[], 10, FALSE)</f>
        <v>#N/A</v>
      </c>
      <c r="H179" t="e">
        <f>VLOOKUP(status_sets[[#This Row],[Mainstem]], master_list[], 18, FALSE)</f>
        <v>#N/A</v>
      </c>
      <c r="I179" t="e">
        <f>VLOOKUP(status_sets[[#This Row],[Mainstem]], master_list[], 19, FALSE)</f>
        <v>#N/A</v>
      </c>
      <c r="J179" t="e">
        <f>status_sets[[#This Row],[Avg spawners]]*status_sets[[#This Row],[pNOS]]</f>
        <v>#N/A</v>
      </c>
      <c r="K179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79" t="e">
        <f>VLOOKUP(status_sets[[#This Row],[Mainstem]], master_list[], 3, FALSE)</f>
        <v>#N/A</v>
      </c>
    </row>
    <row r="180" spans="2:12" hidden="1" x14ac:dyDescent="0.3">
      <c r="B180">
        <f t="shared" si="2"/>
        <v>0</v>
      </c>
      <c r="C180">
        <v>3</v>
      </c>
      <c r="D180" t="e">
        <f>VLOOKUP(status_sets[[#This Row],[Mainstem]], master_list[], 8, FALSE)</f>
        <v>#N/A</v>
      </c>
      <c r="E180" t="e">
        <f>VLOOKUP(status_sets[[#This Row],[Mainstem]], master_list[], 7, FALSE)</f>
        <v>#N/A</v>
      </c>
      <c r="F180" t="e">
        <f>VLOOKUP(status_sets[[#This Row],[Mainstem]], master_list[], 9, FALSE)</f>
        <v>#N/A</v>
      </c>
      <c r="G180" t="e">
        <f>VLOOKUP(status_sets[[#This Row],[Mainstem]], master_list[], 10, FALSE)</f>
        <v>#N/A</v>
      </c>
      <c r="H180" t="e">
        <f>VLOOKUP(status_sets[[#This Row],[Mainstem]], master_list[], 18, FALSE)</f>
        <v>#N/A</v>
      </c>
      <c r="I180" t="e">
        <f>VLOOKUP(status_sets[[#This Row],[Mainstem]], master_list[], 19, FALSE)</f>
        <v>#N/A</v>
      </c>
      <c r="J180" t="e">
        <f>status_sets[[#This Row],[Avg spawners]]*status_sets[[#This Row],[pNOS]]</f>
        <v>#N/A</v>
      </c>
      <c r="K180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80" t="e">
        <f>VLOOKUP(status_sets[[#This Row],[Mainstem]], master_list[], 3, FALSE)</f>
        <v>#N/A</v>
      </c>
    </row>
    <row r="181" spans="2:12" hidden="1" x14ac:dyDescent="0.3">
      <c r="B181">
        <f t="shared" si="2"/>
        <v>0</v>
      </c>
      <c r="C181">
        <v>3</v>
      </c>
      <c r="D181" t="e">
        <f>VLOOKUP(status_sets[[#This Row],[Mainstem]], master_list[], 8, FALSE)</f>
        <v>#N/A</v>
      </c>
      <c r="E181" t="e">
        <f>VLOOKUP(status_sets[[#This Row],[Mainstem]], master_list[], 7, FALSE)</f>
        <v>#N/A</v>
      </c>
      <c r="F181" t="e">
        <f>VLOOKUP(status_sets[[#This Row],[Mainstem]], master_list[], 9, FALSE)</f>
        <v>#N/A</v>
      </c>
      <c r="G181" t="e">
        <f>VLOOKUP(status_sets[[#This Row],[Mainstem]], master_list[], 10, FALSE)</f>
        <v>#N/A</v>
      </c>
      <c r="H181" t="e">
        <f>VLOOKUP(status_sets[[#This Row],[Mainstem]], master_list[], 18, FALSE)</f>
        <v>#N/A</v>
      </c>
      <c r="I181" t="e">
        <f>VLOOKUP(status_sets[[#This Row],[Mainstem]], master_list[], 19, FALSE)</f>
        <v>#N/A</v>
      </c>
      <c r="J181" t="e">
        <f>status_sets[[#This Row],[Avg spawners]]*status_sets[[#This Row],[pNOS]]</f>
        <v>#N/A</v>
      </c>
      <c r="K181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81" t="e">
        <f>VLOOKUP(status_sets[[#This Row],[Mainstem]], master_list[], 3, FALSE)</f>
        <v>#N/A</v>
      </c>
    </row>
    <row r="182" spans="2:12" hidden="1" x14ac:dyDescent="0.3">
      <c r="B182">
        <f t="shared" si="2"/>
        <v>0</v>
      </c>
      <c r="C182">
        <v>3</v>
      </c>
      <c r="D182" t="e">
        <f>VLOOKUP(status_sets[[#This Row],[Mainstem]], master_list[], 8, FALSE)</f>
        <v>#N/A</v>
      </c>
      <c r="E182" t="e">
        <f>VLOOKUP(status_sets[[#This Row],[Mainstem]], master_list[], 7, FALSE)</f>
        <v>#N/A</v>
      </c>
      <c r="F182" t="e">
        <f>VLOOKUP(status_sets[[#This Row],[Mainstem]], master_list[], 9, FALSE)</f>
        <v>#N/A</v>
      </c>
      <c r="G182" t="e">
        <f>VLOOKUP(status_sets[[#This Row],[Mainstem]], master_list[], 10, FALSE)</f>
        <v>#N/A</v>
      </c>
      <c r="H182" t="e">
        <f>VLOOKUP(status_sets[[#This Row],[Mainstem]], master_list[], 18, FALSE)</f>
        <v>#N/A</v>
      </c>
      <c r="I182" t="e">
        <f>VLOOKUP(status_sets[[#This Row],[Mainstem]], master_list[], 19, FALSE)</f>
        <v>#N/A</v>
      </c>
      <c r="J182" t="e">
        <f>status_sets[[#This Row],[Avg spawners]]*status_sets[[#This Row],[pNOS]]</f>
        <v>#N/A</v>
      </c>
      <c r="K182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82" t="e">
        <f>VLOOKUP(status_sets[[#This Row],[Mainstem]], master_list[], 3, FALSE)</f>
        <v>#N/A</v>
      </c>
    </row>
    <row r="183" spans="2:12" hidden="1" x14ac:dyDescent="0.3">
      <c r="B183">
        <f t="shared" si="2"/>
        <v>0</v>
      </c>
      <c r="C183">
        <v>3</v>
      </c>
      <c r="D183" t="e">
        <f>VLOOKUP(status_sets[[#This Row],[Mainstem]], master_list[], 8, FALSE)</f>
        <v>#N/A</v>
      </c>
      <c r="E183" t="e">
        <f>VLOOKUP(status_sets[[#This Row],[Mainstem]], master_list[], 7, FALSE)</f>
        <v>#N/A</v>
      </c>
      <c r="F183" t="e">
        <f>VLOOKUP(status_sets[[#This Row],[Mainstem]], master_list[], 9, FALSE)</f>
        <v>#N/A</v>
      </c>
      <c r="G183" t="e">
        <f>VLOOKUP(status_sets[[#This Row],[Mainstem]], master_list[], 10, FALSE)</f>
        <v>#N/A</v>
      </c>
      <c r="H183" t="e">
        <f>VLOOKUP(status_sets[[#This Row],[Mainstem]], master_list[], 18, FALSE)</f>
        <v>#N/A</v>
      </c>
      <c r="I183" t="e">
        <f>VLOOKUP(status_sets[[#This Row],[Mainstem]], master_list[], 19, FALSE)</f>
        <v>#N/A</v>
      </c>
      <c r="J183" t="e">
        <f>status_sets[[#This Row],[Avg spawners]]*status_sets[[#This Row],[pNOS]]</f>
        <v>#N/A</v>
      </c>
      <c r="K183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83" t="e">
        <f>VLOOKUP(status_sets[[#This Row],[Mainstem]], master_list[], 3, FALSE)</f>
        <v>#N/A</v>
      </c>
    </row>
    <row r="184" spans="2:12" hidden="1" x14ac:dyDescent="0.3">
      <c r="B184">
        <f t="shared" si="2"/>
        <v>0</v>
      </c>
      <c r="C184">
        <v>3</v>
      </c>
      <c r="D184" t="e">
        <f>VLOOKUP(status_sets[[#This Row],[Mainstem]], master_list[], 8, FALSE)</f>
        <v>#N/A</v>
      </c>
      <c r="E184" t="e">
        <f>VLOOKUP(status_sets[[#This Row],[Mainstem]], master_list[], 7, FALSE)</f>
        <v>#N/A</v>
      </c>
      <c r="F184" t="e">
        <f>VLOOKUP(status_sets[[#This Row],[Mainstem]], master_list[], 9, FALSE)</f>
        <v>#N/A</v>
      </c>
      <c r="G184" t="e">
        <f>VLOOKUP(status_sets[[#This Row],[Mainstem]], master_list[], 10, FALSE)</f>
        <v>#N/A</v>
      </c>
      <c r="H184" t="e">
        <f>VLOOKUP(status_sets[[#This Row],[Mainstem]], master_list[], 18, FALSE)</f>
        <v>#N/A</v>
      </c>
      <c r="I184" t="e">
        <f>VLOOKUP(status_sets[[#This Row],[Mainstem]], master_list[], 19, FALSE)</f>
        <v>#N/A</v>
      </c>
      <c r="J184" t="e">
        <f>status_sets[[#This Row],[Avg spawners]]*status_sets[[#This Row],[pNOS]]</f>
        <v>#N/A</v>
      </c>
      <c r="K184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84" t="e">
        <f>VLOOKUP(status_sets[[#This Row],[Mainstem]], master_list[], 3, FALSE)</f>
        <v>#N/A</v>
      </c>
    </row>
    <row r="185" spans="2:12" hidden="1" x14ac:dyDescent="0.3">
      <c r="B185">
        <f t="shared" si="2"/>
        <v>0</v>
      </c>
      <c r="C185">
        <v>3</v>
      </c>
      <c r="D185" t="e">
        <f>VLOOKUP(status_sets[[#This Row],[Mainstem]], master_list[], 8, FALSE)</f>
        <v>#N/A</v>
      </c>
      <c r="E185" t="e">
        <f>VLOOKUP(status_sets[[#This Row],[Mainstem]], master_list[], 7, FALSE)</f>
        <v>#N/A</v>
      </c>
      <c r="F185" t="e">
        <f>VLOOKUP(status_sets[[#This Row],[Mainstem]], master_list[], 9, FALSE)</f>
        <v>#N/A</v>
      </c>
      <c r="G185" t="e">
        <f>VLOOKUP(status_sets[[#This Row],[Mainstem]], master_list[], 10, FALSE)</f>
        <v>#N/A</v>
      </c>
      <c r="H185" t="e">
        <f>VLOOKUP(status_sets[[#This Row],[Mainstem]], master_list[], 18, FALSE)</f>
        <v>#N/A</v>
      </c>
      <c r="I185" t="e">
        <f>VLOOKUP(status_sets[[#This Row],[Mainstem]], master_list[], 19, FALSE)</f>
        <v>#N/A</v>
      </c>
      <c r="J185" t="e">
        <f>status_sets[[#This Row],[Avg spawners]]*status_sets[[#This Row],[pNOS]]</f>
        <v>#N/A</v>
      </c>
      <c r="K185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85" t="e">
        <f>VLOOKUP(status_sets[[#This Row],[Mainstem]], master_list[], 3, FALSE)</f>
        <v>#N/A</v>
      </c>
    </row>
    <row r="186" spans="2:12" hidden="1" x14ac:dyDescent="0.3">
      <c r="B186">
        <f t="shared" si="2"/>
        <v>0</v>
      </c>
      <c r="C186">
        <v>3</v>
      </c>
      <c r="D186" t="e">
        <f>VLOOKUP(status_sets[[#This Row],[Mainstem]], master_list[], 8, FALSE)</f>
        <v>#N/A</v>
      </c>
      <c r="E186" t="e">
        <f>VLOOKUP(status_sets[[#This Row],[Mainstem]], master_list[], 7, FALSE)</f>
        <v>#N/A</v>
      </c>
      <c r="F186" t="e">
        <f>VLOOKUP(status_sets[[#This Row],[Mainstem]], master_list[], 9, FALSE)</f>
        <v>#N/A</v>
      </c>
      <c r="G186" t="e">
        <f>VLOOKUP(status_sets[[#This Row],[Mainstem]], master_list[], 10, FALSE)</f>
        <v>#N/A</v>
      </c>
      <c r="H186" t="e">
        <f>VLOOKUP(status_sets[[#This Row],[Mainstem]], master_list[], 18, FALSE)</f>
        <v>#N/A</v>
      </c>
      <c r="I186" t="e">
        <f>VLOOKUP(status_sets[[#This Row],[Mainstem]], master_list[], 19, FALSE)</f>
        <v>#N/A</v>
      </c>
      <c r="J186" t="e">
        <f>status_sets[[#This Row],[Avg spawners]]*status_sets[[#This Row],[pNOS]]</f>
        <v>#N/A</v>
      </c>
      <c r="K186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86" t="e">
        <f>VLOOKUP(status_sets[[#This Row],[Mainstem]], master_list[], 3, FALSE)</f>
        <v>#N/A</v>
      </c>
    </row>
    <row r="187" spans="2:12" hidden="1" x14ac:dyDescent="0.3">
      <c r="B187">
        <f t="shared" si="2"/>
        <v>0</v>
      </c>
      <c r="C187">
        <v>3</v>
      </c>
      <c r="D187" t="e">
        <f>VLOOKUP(status_sets[[#This Row],[Mainstem]], master_list[], 8, FALSE)</f>
        <v>#N/A</v>
      </c>
      <c r="E187" t="e">
        <f>VLOOKUP(status_sets[[#This Row],[Mainstem]], master_list[], 7, FALSE)</f>
        <v>#N/A</v>
      </c>
      <c r="F187" t="e">
        <f>VLOOKUP(status_sets[[#This Row],[Mainstem]], master_list[], 9, FALSE)</f>
        <v>#N/A</v>
      </c>
      <c r="G187" t="e">
        <f>VLOOKUP(status_sets[[#This Row],[Mainstem]], master_list[], 10, FALSE)</f>
        <v>#N/A</v>
      </c>
      <c r="H187" t="e">
        <f>VLOOKUP(status_sets[[#This Row],[Mainstem]], master_list[], 18, FALSE)</f>
        <v>#N/A</v>
      </c>
      <c r="I187" t="e">
        <f>VLOOKUP(status_sets[[#This Row],[Mainstem]], master_list[], 19, FALSE)</f>
        <v>#N/A</v>
      </c>
      <c r="J187" t="e">
        <f>status_sets[[#This Row],[Avg spawners]]*status_sets[[#This Row],[pNOS]]</f>
        <v>#N/A</v>
      </c>
      <c r="K187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87" t="e">
        <f>VLOOKUP(status_sets[[#This Row],[Mainstem]], master_list[], 3, FALSE)</f>
        <v>#N/A</v>
      </c>
    </row>
    <row r="188" spans="2:12" hidden="1" x14ac:dyDescent="0.3">
      <c r="B188">
        <f t="shared" si="2"/>
        <v>0</v>
      </c>
      <c r="C188">
        <v>3</v>
      </c>
      <c r="D188" t="e">
        <f>VLOOKUP(status_sets[[#This Row],[Mainstem]], master_list[], 8, FALSE)</f>
        <v>#N/A</v>
      </c>
      <c r="E188" t="e">
        <f>VLOOKUP(status_sets[[#This Row],[Mainstem]], master_list[], 7, FALSE)</f>
        <v>#N/A</v>
      </c>
      <c r="F188" t="e">
        <f>VLOOKUP(status_sets[[#This Row],[Mainstem]], master_list[], 9, FALSE)</f>
        <v>#N/A</v>
      </c>
      <c r="G188" t="e">
        <f>VLOOKUP(status_sets[[#This Row],[Mainstem]], master_list[], 10, FALSE)</f>
        <v>#N/A</v>
      </c>
      <c r="H188" t="e">
        <f>VLOOKUP(status_sets[[#This Row],[Mainstem]], master_list[], 18, FALSE)</f>
        <v>#N/A</v>
      </c>
      <c r="I188" t="e">
        <f>VLOOKUP(status_sets[[#This Row],[Mainstem]], master_list[], 19, FALSE)</f>
        <v>#N/A</v>
      </c>
      <c r="J188" t="e">
        <f>status_sets[[#This Row],[Avg spawners]]*status_sets[[#This Row],[pNOS]]</f>
        <v>#N/A</v>
      </c>
      <c r="K188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88" t="e">
        <f>VLOOKUP(status_sets[[#This Row],[Mainstem]], master_list[], 3, FALSE)</f>
        <v>#N/A</v>
      </c>
    </row>
    <row r="189" spans="2:12" hidden="1" x14ac:dyDescent="0.3">
      <c r="B189">
        <f t="shared" si="2"/>
        <v>0</v>
      </c>
      <c r="C189">
        <v>3</v>
      </c>
      <c r="D189" t="e">
        <f>VLOOKUP(status_sets[[#This Row],[Mainstem]], master_list[], 8, FALSE)</f>
        <v>#N/A</v>
      </c>
      <c r="E189" t="e">
        <f>VLOOKUP(status_sets[[#This Row],[Mainstem]], master_list[], 7, FALSE)</f>
        <v>#N/A</v>
      </c>
      <c r="F189" t="e">
        <f>VLOOKUP(status_sets[[#This Row],[Mainstem]], master_list[], 9, FALSE)</f>
        <v>#N/A</v>
      </c>
      <c r="G189" t="e">
        <f>VLOOKUP(status_sets[[#This Row],[Mainstem]], master_list[], 10, FALSE)</f>
        <v>#N/A</v>
      </c>
      <c r="H189" t="e">
        <f>VLOOKUP(status_sets[[#This Row],[Mainstem]], master_list[], 18, FALSE)</f>
        <v>#N/A</v>
      </c>
      <c r="I189" t="e">
        <f>VLOOKUP(status_sets[[#This Row],[Mainstem]], master_list[], 19, FALSE)</f>
        <v>#N/A</v>
      </c>
      <c r="J189" t="e">
        <f>status_sets[[#This Row],[Avg spawners]]*status_sets[[#This Row],[pNOS]]</f>
        <v>#N/A</v>
      </c>
      <c r="K189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89" t="e">
        <f>VLOOKUP(status_sets[[#This Row],[Mainstem]], master_list[], 3, FALSE)</f>
        <v>#N/A</v>
      </c>
    </row>
    <row r="190" spans="2:12" hidden="1" x14ac:dyDescent="0.3">
      <c r="B190">
        <f t="shared" si="2"/>
        <v>0</v>
      </c>
      <c r="C190">
        <v>3</v>
      </c>
      <c r="D190" t="e">
        <f>VLOOKUP(status_sets[[#This Row],[Mainstem]], master_list[], 8, FALSE)</f>
        <v>#N/A</v>
      </c>
      <c r="E190" t="e">
        <f>VLOOKUP(status_sets[[#This Row],[Mainstem]], master_list[], 7, FALSE)</f>
        <v>#N/A</v>
      </c>
      <c r="F190" t="e">
        <f>VLOOKUP(status_sets[[#This Row],[Mainstem]], master_list[], 9, FALSE)</f>
        <v>#N/A</v>
      </c>
      <c r="G190" t="e">
        <f>VLOOKUP(status_sets[[#This Row],[Mainstem]], master_list[], 10, FALSE)</f>
        <v>#N/A</v>
      </c>
      <c r="H190" t="e">
        <f>VLOOKUP(status_sets[[#This Row],[Mainstem]], master_list[], 18, FALSE)</f>
        <v>#N/A</v>
      </c>
      <c r="I190" t="e">
        <f>VLOOKUP(status_sets[[#This Row],[Mainstem]], master_list[], 19, FALSE)</f>
        <v>#N/A</v>
      </c>
      <c r="J190" t="e">
        <f>status_sets[[#This Row],[Avg spawners]]*status_sets[[#This Row],[pNOS]]</f>
        <v>#N/A</v>
      </c>
      <c r="K190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90" t="e">
        <f>VLOOKUP(status_sets[[#This Row],[Mainstem]], master_list[], 3, FALSE)</f>
        <v>#N/A</v>
      </c>
    </row>
    <row r="191" spans="2:12" hidden="1" x14ac:dyDescent="0.3">
      <c r="B191">
        <f t="shared" si="2"/>
        <v>0</v>
      </c>
      <c r="C191">
        <v>3</v>
      </c>
      <c r="D191" t="e">
        <f>VLOOKUP(status_sets[[#This Row],[Mainstem]], master_list[], 8, FALSE)</f>
        <v>#N/A</v>
      </c>
      <c r="E191" t="e">
        <f>VLOOKUP(status_sets[[#This Row],[Mainstem]], master_list[], 7, FALSE)</f>
        <v>#N/A</v>
      </c>
      <c r="F191" t="e">
        <f>VLOOKUP(status_sets[[#This Row],[Mainstem]], master_list[], 9, FALSE)</f>
        <v>#N/A</v>
      </c>
      <c r="G191" t="e">
        <f>VLOOKUP(status_sets[[#This Row],[Mainstem]], master_list[], 10, FALSE)</f>
        <v>#N/A</v>
      </c>
      <c r="H191" t="e">
        <f>VLOOKUP(status_sets[[#This Row],[Mainstem]], master_list[], 18, FALSE)</f>
        <v>#N/A</v>
      </c>
      <c r="I191" t="e">
        <f>VLOOKUP(status_sets[[#This Row],[Mainstem]], master_list[], 19, FALSE)</f>
        <v>#N/A</v>
      </c>
      <c r="J191" t="e">
        <f>status_sets[[#This Row],[Avg spawners]]*status_sets[[#This Row],[pNOS]]</f>
        <v>#N/A</v>
      </c>
      <c r="K191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91" t="e">
        <f>VLOOKUP(status_sets[[#This Row],[Mainstem]], master_list[], 3, FALSE)</f>
        <v>#N/A</v>
      </c>
    </row>
    <row r="192" spans="2:12" hidden="1" x14ac:dyDescent="0.3">
      <c r="B192">
        <f t="shared" si="2"/>
        <v>0</v>
      </c>
      <c r="C192">
        <v>3</v>
      </c>
      <c r="D192" t="e">
        <f>VLOOKUP(status_sets[[#This Row],[Mainstem]], master_list[], 8, FALSE)</f>
        <v>#N/A</v>
      </c>
      <c r="E192" t="e">
        <f>VLOOKUP(status_sets[[#This Row],[Mainstem]], master_list[], 7, FALSE)</f>
        <v>#N/A</v>
      </c>
      <c r="F192" t="e">
        <f>VLOOKUP(status_sets[[#This Row],[Mainstem]], master_list[], 9, FALSE)</f>
        <v>#N/A</v>
      </c>
      <c r="G192" t="e">
        <f>VLOOKUP(status_sets[[#This Row],[Mainstem]], master_list[], 10, FALSE)</f>
        <v>#N/A</v>
      </c>
      <c r="H192" t="e">
        <f>VLOOKUP(status_sets[[#This Row],[Mainstem]], master_list[], 18, FALSE)</f>
        <v>#N/A</v>
      </c>
      <c r="I192" t="e">
        <f>VLOOKUP(status_sets[[#This Row],[Mainstem]], master_list[], 19, FALSE)</f>
        <v>#N/A</v>
      </c>
      <c r="J192" t="e">
        <f>status_sets[[#This Row],[Avg spawners]]*status_sets[[#This Row],[pNOS]]</f>
        <v>#N/A</v>
      </c>
      <c r="K192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92" t="e">
        <f>VLOOKUP(status_sets[[#This Row],[Mainstem]], master_list[], 3, FALSE)</f>
        <v>#N/A</v>
      </c>
    </row>
    <row r="193" spans="2:12" hidden="1" x14ac:dyDescent="0.3">
      <c r="B193">
        <f>H50</f>
        <v>0</v>
      </c>
      <c r="C193">
        <v>3</v>
      </c>
      <c r="D193" t="e">
        <f>VLOOKUP(status_sets[[#This Row],[Mainstem]], master_list[], 8, FALSE)</f>
        <v>#N/A</v>
      </c>
      <c r="E193" t="e">
        <f>VLOOKUP(status_sets[[#This Row],[Mainstem]], master_list[], 7, FALSE)</f>
        <v>#N/A</v>
      </c>
      <c r="F193" t="e">
        <f>VLOOKUP(status_sets[[#This Row],[Mainstem]], master_list[], 9, FALSE)</f>
        <v>#N/A</v>
      </c>
      <c r="G193" t="e">
        <f>VLOOKUP(status_sets[[#This Row],[Mainstem]], master_list[], 10, FALSE)</f>
        <v>#N/A</v>
      </c>
      <c r="H193" t="e">
        <f>VLOOKUP(status_sets[[#This Row],[Mainstem]], master_list[], 18, FALSE)</f>
        <v>#N/A</v>
      </c>
      <c r="I193" t="e">
        <f>VLOOKUP(status_sets[[#This Row],[Mainstem]], master_list[], 19, FALSE)</f>
        <v>#N/A</v>
      </c>
      <c r="J193" t="e">
        <f>status_sets[[#This Row],[Avg spawners]]*status_sets[[#This Row],[pNOS]]</f>
        <v>#N/A</v>
      </c>
      <c r="K193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193" t="e">
        <f>VLOOKUP(status_sets[[#This Row],[Mainstem]], master_list[], 3, FALSE)</f>
        <v>#N/A</v>
      </c>
    </row>
    <row r="194" spans="2:12" x14ac:dyDescent="0.3">
      <c r="B194" t="str">
        <f>K5</f>
        <v>Artlish River</v>
      </c>
      <c r="C194">
        <v>4</v>
      </c>
      <c r="D194">
        <f>VLOOKUP(status_sets[[#This Row],[Mainstem]], master_list[], 8, FALSE)</f>
        <v>305.30769230769232</v>
      </c>
      <c r="E194">
        <f>VLOOKUP(status_sets[[#This Row],[Mainstem]], master_list[], 7, FALSE)</f>
        <v>63.55</v>
      </c>
      <c r="F194">
        <f>VLOOKUP(status_sets[[#This Row],[Mainstem]], master_list[], 9, FALSE)</f>
        <v>190</v>
      </c>
      <c r="G194">
        <f>VLOOKUP(status_sets[[#This Row],[Mainstem]], master_list[], 10, FALSE)</f>
        <v>420</v>
      </c>
      <c r="H194" t="str">
        <f>VLOOKUP(status_sets[[#This Row],[Mainstem]], master_list[], 18, FALSE)</f>
        <v>Amber</v>
      </c>
      <c r="I194">
        <f>VLOOKUP(status_sets[[#This Row],[Mainstem]], master_list[], 19, FALSE)</f>
        <v>0.61111099999999996</v>
      </c>
      <c r="J194">
        <f>status_sets[[#This Row],[Avg spawners]]*status_sets[[#This Row],[pNOS]]</f>
        <v>186.57688915384614</v>
      </c>
      <c r="K194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94" t="str">
        <f>VLOOKUP(status_sets[[#This Row],[Mainstem]], master_list[], 3, FALSE)</f>
        <v>NoKy</v>
      </c>
    </row>
    <row r="195" spans="2:12" x14ac:dyDescent="0.3">
      <c r="B195" t="str">
        <f t="shared" ref="B195:B238" si="3">K6</f>
        <v>Bedwell River</v>
      </c>
      <c r="C195">
        <v>4</v>
      </c>
      <c r="D195">
        <f>VLOOKUP(status_sets[[#This Row],[Mainstem]], master_list[], 8, FALSE)</f>
        <v>410.92307692307691</v>
      </c>
      <c r="E195">
        <f>VLOOKUP(status_sets[[#This Row],[Mainstem]], master_list[], 7, FALSE)</f>
        <v>99.36</v>
      </c>
      <c r="F195">
        <f>VLOOKUP(status_sets[[#This Row],[Mainstem]], master_list[], 9, FALSE)</f>
        <v>290</v>
      </c>
      <c r="G195">
        <f>VLOOKUP(status_sets[[#This Row],[Mainstem]], master_list[], 10, FALSE)</f>
        <v>660</v>
      </c>
      <c r="H195" t="str">
        <f>VLOOKUP(status_sets[[#This Row],[Mainstem]], master_list[], 18, FALSE)</f>
        <v>Amber</v>
      </c>
      <c r="I195">
        <f>VLOOKUP(status_sets[[#This Row],[Mainstem]], master_list[], 19, FALSE)</f>
        <v>0.84678037500000003</v>
      </c>
      <c r="J195">
        <f>status_sets[[#This Row],[Avg spawners]]*status_sets[[#This Row],[pNOS]]</f>
        <v>347.96159717307694</v>
      </c>
      <c r="K195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Amber</v>
      </c>
      <c r="L195" t="str">
        <f>VLOOKUP(status_sets[[#This Row],[Mainstem]], master_list[], 3, FALSE)</f>
        <v>SWVI</v>
      </c>
    </row>
    <row r="196" spans="2:12" x14ac:dyDescent="0.3">
      <c r="B196" t="str">
        <f t="shared" si="3"/>
        <v>Kaouk River</v>
      </c>
      <c r="C196">
        <v>4</v>
      </c>
      <c r="D196">
        <f>VLOOKUP(status_sets[[#This Row],[Mainstem]], master_list[], 8, FALSE)</f>
        <v>349.84615384615387</v>
      </c>
      <c r="E196">
        <f>VLOOKUP(status_sets[[#This Row],[Mainstem]], master_list[], 7, FALSE)</f>
        <v>101</v>
      </c>
      <c r="F196">
        <f>VLOOKUP(status_sets[[#This Row],[Mainstem]], master_list[], 9, FALSE)</f>
        <v>300</v>
      </c>
      <c r="G196">
        <f>VLOOKUP(status_sets[[#This Row],[Mainstem]], master_list[], 10, FALSE)</f>
        <v>680</v>
      </c>
      <c r="H196" t="str">
        <f>VLOOKUP(status_sets[[#This Row],[Mainstem]], master_list[], 18, FALSE)</f>
        <v>Amber</v>
      </c>
      <c r="I196">
        <f>VLOOKUP(status_sets[[#This Row],[Mainstem]], master_list[], 19, FALSE)</f>
        <v>0.91071433333333329</v>
      </c>
      <c r="J196">
        <f>status_sets[[#This Row],[Avg spawners]]*status_sets[[#This Row],[pNOS]]</f>
        <v>318.60990676923075</v>
      </c>
      <c r="K196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Amber</v>
      </c>
      <c r="L196" t="str">
        <f>VLOOKUP(status_sets[[#This Row],[Mainstem]], master_list[], 3, FALSE)</f>
        <v>NoKy</v>
      </c>
    </row>
    <row r="197" spans="2:12" x14ac:dyDescent="0.3">
      <c r="B197" t="str">
        <f t="shared" si="3"/>
        <v>Marble River</v>
      </c>
      <c r="C197">
        <v>4</v>
      </c>
      <c r="D197">
        <f>VLOOKUP(status_sets[[#This Row],[Mainstem]], master_list[], 8, FALSE)</f>
        <v>2899.6153846153848</v>
      </c>
      <c r="E197">
        <f>VLOOKUP(status_sets[[#This Row],[Mainstem]], master_list[], 7, FALSE)</f>
        <v>167</v>
      </c>
      <c r="F197">
        <f>VLOOKUP(status_sets[[#This Row],[Mainstem]], master_list[], 9, FALSE)</f>
        <v>500</v>
      </c>
      <c r="G197">
        <f>VLOOKUP(status_sets[[#This Row],[Mainstem]], master_list[], 10, FALSE)</f>
        <v>1100</v>
      </c>
      <c r="H197" t="str">
        <f>VLOOKUP(status_sets[[#This Row],[Mainstem]], master_list[], 18, FALSE)</f>
        <v>Green</v>
      </c>
      <c r="I197">
        <f>VLOOKUP(status_sets[[#This Row],[Mainstem]], master_list[], 19, FALSE)</f>
        <v>0.92977299999999996</v>
      </c>
      <c r="J197">
        <f>status_sets[[#This Row],[Avg spawners]]*status_sets[[#This Row],[pNOS]]</f>
        <v>2695.9840949999998</v>
      </c>
      <c r="K197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Green</v>
      </c>
      <c r="L197" t="str">
        <f>VLOOKUP(status_sets[[#This Row],[Mainstem]], master_list[], 3, FALSE)</f>
        <v>NWVI</v>
      </c>
    </row>
    <row r="198" spans="2:12" x14ac:dyDescent="0.3">
      <c r="B198" t="str">
        <f t="shared" si="3"/>
        <v>Megin River</v>
      </c>
      <c r="C198">
        <v>4</v>
      </c>
      <c r="D198">
        <f>VLOOKUP(status_sets[[#This Row],[Mainstem]], master_list[], 8, FALSE)</f>
        <v>39.92307692307692</v>
      </c>
      <c r="E198">
        <f>VLOOKUP(status_sets[[#This Row],[Mainstem]], master_list[], 7, FALSE)</f>
        <v>245</v>
      </c>
      <c r="F198">
        <f>VLOOKUP(status_sets[[#This Row],[Mainstem]], master_list[], 9, FALSE)</f>
        <v>750</v>
      </c>
      <c r="G198">
        <f>VLOOKUP(status_sets[[#This Row],[Mainstem]], master_list[], 10, FALSE)</f>
        <v>1700</v>
      </c>
      <c r="H198" t="str">
        <f>VLOOKUP(status_sets[[#This Row],[Mainstem]], master_list[], 18, FALSE)</f>
        <v>Red</v>
      </c>
      <c r="I198">
        <f>VLOOKUP(status_sets[[#This Row],[Mainstem]], master_list[], 19, FALSE)</f>
        <v>0.4166665</v>
      </c>
      <c r="J198">
        <f>status_sets[[#This Row],[Avg spawners]]*status_sets[[#This Row],[pNOS]]</f>
        <v>16.63460873076923</v>
      </c>
      <c r="K198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98" t="str">
        <f>VLOOKUP(status_sets[[#This Row],[Mainstem]], master_list[], 3, FALSE)</f>
        <v>SWVI</v>
      </c>
    </row>
    <row r="199" spans="2:12" x14ac:dyDescent="0.3">
      <c r="B199" t="str">
        <f t="shared" si="3"/>
        <v>Moyeha River</v>
      </c>
      <c r="C199">
        <v>4</v>
      </c>
      <c r="D199">
        <f>VLOOKUP(status_sets[[#This Row],[Mainstem]], master_list[], 8, FALSE)</f>
        <v>81</v>
      </c>
      <c r="E199">
        <f>VLOOKUP(status_sets[[#This Row],[Mainstem]], master_list[], 7, FALSE)</f>
        <v>116</v>
      </c>
      <c r="F199">
        <f>VLOOKUP(status_sets[[#This Row],[Mainstem]], master_list[], 9, FALSE)</f>
        <v>350</v>
      </c>
      <c r="G199">
        <f>VLOOKUP(status_sets[[#This Row],[Mainstem]], master_list[], 10, FALSE)</f>
        <v>780</v>
      </c>
      <c r="H199" t="str">
        <f>VLOOKUP(status_sets[[#This Row],[Mainstem]], master_list[], 18, FALSE)</f>
        <v>Red</v>
      </c>
      <c r="I199">
        <f>VLOOKUP(status_sets[[#This Row],[Mainstem]], master_list[], 19, FALSE)</f>
        <v>0.8181816666666667</v>
      </c>
      <c r="J199">
        <f>status_sets[[#This Row],[Avg spawners]]*status_sets[[#This Row],[pNOS]]</f>
        <v>66.272715000000005</v>
      </c>
      <c r="K199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199" t="str">
        <f>VLOOKUP(status_sets[[#This Row],[Mainstem]], master_list[], 3, FALSE)</f>
        <v>SWVI</v>
      </c>
    </row>
    <row r="200" spans="2:12" x14ac:dyDescent="0.3">
      <c r="B200" t="str">
        <f t="shared" si="3"/>
        <v>Tahsish River</v>
      </c>
      <c r="C200">
        <v>4</v>
      </c>
      <c r="D200">
        <f>VLOOKUP(status_sets[[#This Row],[Mainstem]], master_list[], 8, FALSE)</f>
        <v>777.92307692307691</v>
      </c>
      <c r="E200">
        <f>VLOOKUP(status_sets[[#This Row],[Mainstem]], master_list[], 7, FALSE)</f>
        <v>172</v>
      </c>
      <c r="F200">
        <f>VLOOKUP(status_sets[[#This Row],[Mainstem]], master_list[], 9, FALSE)</f>
        <v>520</v>
      </c>
      <c r="G200">
        <f>VLOOKUP(status_sets[[#This Row],[Mainstem]], master_list[], 10, FALSE)</f>
        <v>1200</v>
      </c>
      <c r="H200" t="str">
        <f>VLOOKUP(status_sets[[#This Row],[Mainstem]], master_list[], 18, FALSE)</f>
        <v>Amber</v>
      </c>
      <c r="I200">
        <f>VLOOKUP(status_sets[[#This Row],[Mainstem]], master_list[], 19, FALSE)</f>
        <v>0.59850800000000004</v>
      </c>
      <c r="J200">
        <f>status_sets[[#This Row],[Avg spawners]]*status_sets[[#This Row],[pNOS]]</f>
        <v>465.59318492307693</v>
      </c>
      <c r="K200" t="str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Red</v>
      </c>
      <c r="L200" t="str">
        <f>VLOOKUP(status_sets[[#This Row],[Mainstem]], master_list[], 3, FALSE)</f>
        <v>NoKy</v>
      </c>
    </row>
    <row r="201" spans="2:12" hidden="1" x14ac:dyDescent="0.3">
      <c r="B201">
        <f t="shared" si="3"/>
        <v>0</v>
      </c>
      <c r="C201">
        <v>4</v>
      </c>
      <c r="D201" t="e">
        <f>VLOOKUP(status_sets[[#This Row],[Mainstem]], master_list[], 8, FALSE)</f>
        <v>#N/A</v>
      </c>
      <c r="E201" t="e">
        <f>VLOOKUP(status_sets[[#This Row],[Mainstem]], master_list[], 7, FALSE)</f>
        <v>#N/A</v>
      </c>
      <c r="F201" t="e">
        <f>VLOOKUP(status_sets[[#This Row],[Mainstem]], master_list[], 9, FALSE)</f>
        <v>#N/A</v>
      </c>
      <c r="G201" t="e">
        <f>VLOOKUP(status_sets[[#This Row],[Mainstem]], master_list[], 10, FALSE)</f>
        <v>#N/A</v>
      </c>
      <c r="H201" t="e">
        <f>VLOOKUP(status_sets[[#This Row],[Mainstem]], master_list[], 18, FALSE)</f>
        <v>#N/A</v>
      </c>
      <c r="I201" t="e">
        <f>VLOOKUP(status_sets[[#This Row],[Mainstem]], master_list[], 19, FALSE)</f>
        <v>#N/A</v>
      </c>
      <c r="J201" t="e">
        <f>status_sets[[#This Row],[Avg spawners]]*status_sets[[#This Row],[pNOS]]</f>
        <v>#N/A</v>
      </c>
      <c r="K201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01" t="e">
        <f>VLOOKUP(status_sets[[#This Row],[Mainstem]], master_list[], 3, FALSE)</f>
        <v>#N/A</v>
      </c>
    </row>
    <row r="202" spans="2:12" hidden="1" x14ac:dyDescent="0.3">
      <c r="B202">
        <f t="shared" si="3"/>
        <v>0</v>
      </c>
      <c r="C202">
        <v>4</v>
      </c>
      <c r="D202" t="e">
        <f>VLOOKUP(status_sets[[#This Row],[Mainstem]], master_list[], 8, FALSE)</f>
        <v>#N/A</v>
      </c>
      <c r="E202" t="e">
        <f>VLOOKUP(status_sets[[#This Row],[Mainstem]], master_list[], 7, FALSE)</f>
        <v>#N/A</v>
      </c>
      <c r="F202" t="e">
        <f>VLOOKUP(status_sets[[#This Row],[Mainstem]], master_list[], 9, FALSE)</f>
        <v>#N/A</v>
      </c>
      <c r="G202" t="e">
        <f>VLOOKUP(status_sets[[#This Row],[Mainstem]], master_list[], 10, FALSE)</f>
        <v>#N/A</v>
      </c>
      <c r="H202" t="e">
        <f>VLOOKUP(status_sets[[#This Row],[Mainstem]], master_list[], 18, FALSE)</f>
        <v>#N/A</v>
      </c>
      <c r="I202" t="e">
        <f>VLOOKUP(status_sets[[#This Row],[Mainstem]], master_list[], 19, FALSE)</f>
        <v>#N/A</v>
      </c>
      <c r="J202" t="e">
        <f>status_sets[[#This Row],[Avg spawners]]*status_sets[[#This Row],[pNOS]]</f>
        <v>#N/A</v>
      </c>
      <c r="K202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02" t="e">
        <f>VLOOKUP(status_sets[[#This Row],[Mainstem]], master_list[], 3, FALSE)</f>
        <v>#N/A</v>
      </c>
    </row>
    <row r="203" spans="2:12" hidden="1" x14ac:dyDescent="0.3">
      <c r="B203">
        <f t="shared" si="3"/>
        <v>0</v>
      </c>
      <c r="C203">
        <v>4</v>
      </c>
      <c r="D203" t="e">
        <f>VLOOKUP(status_sets[[#This Row],[Mainstem]], master_list[], 8, FALSE)</f>
        <v>#N/A</v>
      </c>
      <c r="E203" t="e">
        <f>VLOOKUP(status_sets[[#This Row],[Mainstem]], master_list[], 7, FALSE)</f>
        <v>#N/A</v>
      </c>
      <c r="F203" t="e">
        <f>VLOOKUP(status_sets[[#This Row],[Mainstem]], master_list[], 9, FALSE)</f>
        <v>#N/A</v>
      </c>
      <c r="G203" t="e">
        <f>VLOOKUP(status_sets[[#This Row],[Mainstem]], master_list[], 10, FALSE)</f>
        <v>#N/A</v>
      </c>
      <c r="H203" t="e">
        <f>VLOOKUP(status_sets[[#This Row],[Mainstem]], master_list[], 18, FALSE)</f>
        <v>#N/A</v>
      </c>
      <c r="I203" t="e">
        <f>VLOOKUP(status_sets[[#This Row],[Mainstem]], master_list[], 19, FALSE)</f>
        <v>#N/A</v>
      </c>
      <c r="J203" t="e">
        <f>status_sets[[#This Row],[Avg spawners]]*status_sets[[#This Row],[pNOS]]</f>
        <v>#N/A</v>
      </c>
      <c r="K203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03" t="e">
        <f>VLOOKUP(status_sets[[#This Row],[Mainstem]], master_list[], 3, FALSE)</f>
        <v>#N/A</v>
      </c>
    </row>
    <row r="204" spans="2:12" hidden="1" x14ac:dyDescent="0.3">
      <c r="B204">
        <f t="shared" si="3"/>
        <v>0</v>
      </c>
      <c r="C204">
        <v>4</v>
      </c>
      <c r="D204" t="e">
        <f>VLOOKUP(status_sets[[#This Row],[Mainstem]], master_list[], 8, FALSE)</f>
        <v>#N/A</v>
      </c>
      <c r="E204" t="e">
        <f>VLOOKUP(status_sets[[#This Row],[Mainstem]], master_list[], 7, FALSE)</f>
        <v>#N/A</v>
      </c>
      <c r="F204" t="e">
        <f>VLOOKUP(status_sets[[#This Row],[Mainstem]], master_list[], 9, FALSE)</f>
        <v>#N/A</v>
      </c>
      <c r="G204" t="e">
        <f>VLOOKUP(status_sets[[#This Row],[Mainstem]], master_list[], 10, FALSE)</f>
        <v>#N/A</v>
      </c>
      <c r="H204" t="e">
        <f>VLOOKUP(status_sets[[#This Row],[Mainstem]], master_list[], 18, FALSE)</f>
        <v>#N/A</v>
      </c>
      <c r="I204" t="e">
        <f>VLOOKUP(status_sets[[#This Row],[Mainstem]], master_list[], 19, FALSE)</f>
        <v>#N/A</v>
      </c>
      <c r="J204" t="e">
        <f>status_sets[[#This Row],[Avg spawners]]*status_sets[[#This Row],[pNOS]]</f>
        <v>#N/A</v>
      </c>
      <c r="K204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04" t="e">
        <f>VLOOKUP(status_sets[[#This Row],[Mainstem]], master_list[], 3, FALSE)</f>
        <v>#N/A</v>
      </c>
    </row>
    <row r="205" spans="2:12" hidden="1" x14ac:dyDescent="0.3">
      <c r="B205">
        <f t="shared" si="3"/>
        <v>0</v>
      </c>
      <c r="C205">
        <v>4</v>
      </c>
      <c r="D205" t="e">
        <f>VLOOKUP(status_sets[[#This Row],[Mainstem]], master_list[], 8, FALSE)</f>
        <v>#N/A</v>
      </c>
      <c r="E205" t="e">
        <f>VLOOKUP(status_sets[[#This Row],[Mainstem]], master_list[], 7, FALSE)</f>
        <v>#N/A</v>
      </c>
      <c r="F205" t="e">
        <f>VLOOKUP(status_sets[[#This Row],[Mainstem]], master_list[], 9, FALSE)</f>
        <v>#N/A</v>
      </c>
      <c r="G205" t="e">
        <f>VLOOKUP(status_sets[[#This Row],[Mainstem]], master_list[], 10, FALSE)</f>
        <v>#N/A</v>
      </c>
      <c r="H205" t="e">
        <f>VLOOKUP(status_sets[[#This Row],[Mainstem]], master_list[], 18, FALSE)</f>
        <v>#N/A</v>
      </c>
      <c r="I205" t="e">
        <f>VLOOKUP(status_sets[[#This Row],[Mainstem]], master_list[], 19, FALSE)</f>
        <v>#N/A</v>
      </c>
      <c r="J205" t="e">
        <f>status_sets[[#This Row],[Avg spawners]]*status_sets[[#This Row],[pNOS]]</f>
        <v>#N/A</v>
      </c>
      <c r="K205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05" t="e">
        <f>VLOOKUP(status_sets[[#This Row],[Mainstem]], master_list[], 3, FALSE)</f>
        <v>#N/A</v>
      </c>
    </row>
    <row r="206" spans="2:12" hidden="1" x14ac:dyDescent="0.3">
      <c r="B206">
        <f t="shared" si="3"/>
        <v>0</v>
      </c>
      <c r="C206">
        <v>4</v>
      </c>
      <c r="D206" t="e">
        <f>VLOOKUP(status_sets[[#This Row],[Mainstem]], master_list[], 8, FALSE)</f>
        <v>#N/A</v>
      </c>
      <c r="E206" t="e">
        <f>VLOOKUP(status_sets[[#This Row],[Mainstem]], master_list[], 7, FALSE)</f>
        <v>#N/A</v>
      </c>
      <c r="F206" t="e">
        <f>VLOOKUP(status_sets[[#This Row],[Mainstem]], master_list[], 9, FALSE)</f>
        <v>#N/A</v>
      </c>
      <c r="G206" t="e">
        <f>VLOOKUP(status_sets[[#This Row],[Mainstem]], master_list[], 10, FALSE)</f>
        <v>#N/A</v>
      </c>
      <c r="H206" t="e">
        <f>VLOOKUP(status_sets[[#This Row],[Mainstem]], master_list[], 18, FALSE)</f>
        <v>#N/A</v>
      </c>
      <c r="I206" t="e">
        <f>VLOOKUP(status_sets[[#This Row],[Mainstem]], master_list[], 19, FALSE)</f>
        <v>#N/A</v>
      </c>
      <c r="J206" t="e">
        <f>status_sets[[#This Row],[Avg spawners]]*status_sets[[#This Row],[pNOS]]</f>
        <v>#N/A</v>
      </c>
      <c r="K206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06" t="e">
        <f>VLOOKUP(status_sets[[#This Row],[Mainstem]], master_list[], 3, FALSE)</f>
        <v>#N/A</v>
      </c>
    </row>
    <row r="207" spans="2:12" hidden="1" x14ac:dyDescent="0.3">
      <c r="B207">
        <f t="shared" si="3"/>
        <v>0</v>
      </c>
      <c r="C207">
        <v>4</v>
      </c>
      <c r="D207" t="e">
        <f>VLOOKUP(status_sets[[#This Row],[Mainstem]], master_list[], 8, FALSE)</f>
        <v>#N/A</v>
      </c>
      <c r="E207" t="e">
        <f>VLOOKUP(status_sets[[#This Row],[Mainstem]], master_list[], 7, FALSE)</f>
        <v>#N/A</v>
      </c>
      <c r="F207" t="e">
        <f>VLOOKUP(status_sets[[#This Row],[Mainstem]], master_list[], 9, FALSE)</f>
        <v>#N/A</v>
      </c>
      <c r="G207" t="e">
        <f>VLOOKUP(status_sets[[#This Row],[Mainstem]], master_list[], 10, FALSE)</f>
        <v>#N/A</v>
      </c>
      <c r="H207" t="e">
        <f>VLOOKUP(status_sets[[#This Row],[Mainstem]], master_list[], 18, FALSE)</f>
        <v>#N/A</v>
      </c>
      <c r="I207" t="e">
        <f>VLOOKUP(status_sets[[#This Row],[Mainstem]], master_list[], 19, FALSE)</f>
        <v>#N/A</v>
      </c>
      <c r="J207" t="e">
        <f>status_sets[[#This Row],[Avg spawners]]*status_sets[[#This Row],[pNOS]]</f>
        <v>#N/A</v>
      </c>
      <c r="K207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07" t="e">
        <f>VLOOKUP(status_sets[[#This Row],[Mainstem]], master_list[], 3, FALSE)</f>
        <v>#N/A</v>
      </c>
    </row>
    <row r="208" spans="2:12" hidden="1" x14ac:dyDescent="0.3">
      <c r="B208">
        <f t="shared" si="3"/>
        <v>0</v>
      </c>
      <c r="C208">
        <v>4</v>
      </c>
      <c r="D208" t="e">
        <f>VLOOKUP(status_sets[[#This Row],[Mainstem]], master_list[], 8, FALSE)</f>
        <v>#N/A</v>
      </c>
      <c r="E208" t="e">
        <f>VLOOKUP(status_sets[[#This Row],[Mainstem]], master_list[], 7, FALSE)</f>
        <v>#N/A</v>
      </c>
      <c r="F208" t="e">
        <f>VLOOKUP(status_sets[[#This Row],[Mainstem]], master_list[], 9, FALSE)</f>
        <v>#N/A</v>
      </c>
      <c r="G208" t="e">
        <f>VLOOKUP(status_sets[[#This Row],[Mainstem]], master_list[], 10, FALSE)</f>
        <v>#N/A</v>
      </c>
      <c r="H208" t="e">
        <f>VLOOKUP(status_sets[[#This Row],[Mainstem]], master_list[], 18, FALSE)</f>
        <v>#N/A</v>
      </c>
      <c r="I208" t="e">
        <f>VLOOKUP(status_sets[[#This Row],[Mainstem]], master_list[], 19, FALSE)</f>
        <v>#N/A</v>
      </c>
      <c r="J208" t="e">
        <f>status_sets[[#This Row],[Avg spawners]]*status_sets[[#This Row],[pNOS]]</f>
        <v>#N/A</v>
      </c>
      <c r="K208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08" t="e">
        <f>VLOOKUP(status_sets[[#This Row],[Mainstem]], master_list[], 3, FALSE)</f>
        <v>#N/A</v>
      </c>
    </row>
    <row r="209" spans="2:12" hidden="1" x14ac:dyDescent="0.3">
      <c r="B209">
        <f t="shared" si="3"/>
        <v>0</v>
      </c>
      <c r="C209">
        <v>4</v>
      </c>
      <c r="D209" t="e">
        <f>VLOOKUP(status_sets[[#This Row],[Mainstem]], master_list[], 8, FALSE)</f>
        <v>#N/A</v>
      </c>
      <c r="E209" t="e">
        <f>VLOOKUP(status_sets[[#This Row],[Mainstem]], master_list[], 7, FALSE)</f>
        <v>#N/A</v>
      </c>
      <c r="F209" t="e">
        <f>VLOOKUP(status_sets[[#This Row],[Mainstem]], master_list[], 9, FALSE)</f>
        <v>#N/A</v>
      </c>
      <c r="G209" t="e">
        <f>VLOOKUP(status_sets[[#This Row],[Mainstem]], master_list[], 10, FALSE)</f>
        <v>#N/A</v>
      </c>
      <c r="H209" t="e">
        <f>VLOOKUP(status_sets[[#This Row],[Mainstem]], master_list[], 18, FALSE)</f>
        <v>#N/A</v>
      </c>
      <c r="I209" t="e">
        <f>VLOOKUP(status_sets[[#This Row],[Mainstem]], master_list[], 19, FALSE)</f>
        <v>#N/A</v>
      </c>
      <c r="J209" t="e">
        <f>status_sets[[#This Row],[Avg spawners]]*status_sets[[#This Row],[pNOS]]</f>
        <v>#N/A</v>
      </c>
      <c r="K209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09" t="e">
        <f>VLOOKUP(status_sets[[#This Row],[Mainstem]], master_list[], 3, FALSE)</f>
        <v>#N/A</v>
      </c>
    </row>
    <row r="210" spans="2:12" hidden="1" x14ac:dyDescent="0.3">
      <c r="B210">
        <f t="shared" si="3"/>
        <v>0</v>
      </c>
      <c r="C210">
        <v>4</v>
      </c>
      <c r="D210" t="e">
        <f>VLOOKUP(status_sets[[#This Row],[Mainstem]], master_list[], 8, FALSE)</f>
        <v>#N/A</v>
      </c>
      <c r="E210" t="e">
        <f>VLOOKUP(status_sets[[#This Row],[Mainstem]], master_list[], 7, FALSE)</f>
        <v>#N/A</v>
      </c>
      <c r="F210" t="e">
        <f>VLOOKUP(status_sets[[#This Row],[Mainstem]], master_list[], 9, FALSE)</f>
        <v>#N/A</v>
      </c>
      <c r="G210" t="e">
        <f>VLOOKUP(status_sets[[#This Row],[Mainstem]], master_list[], 10, FALSE)</f>
        <v>#N/A</v>
      </c>
      <c r="H210" t="e">
        <f>VLOOKUP(status_sets[[#This Row],[Mainstem]], master_list[], 18, FALSE)</f>
        <v>#N/A</v>
      </c>
      <c r="I210" t="e">
        <f>VLOOKUP(status_sets[[#This Row],[Mainstem]], master_list[], 19, FALSE)</f>
        <v>#N/A</v>
      </c>
      <c r="J210" t="e">
        <f>status_sets[[#This Row],[Avg spawners]]*status_sets[[#This Row],[pNOS]]</f>
        <v>#N/A</v>
      </c>
      <c r="K210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10" t="e">
        <f>VLOOKUP(status_sets[[#This Row],[Mainstem]], master_list[], 3, FALSE)</f>
        <v>#N/A</v>
      </c>
    </row>
    <row r="211" spans="2:12" hidden="1" x14ac:dyDescent="0.3">
      <c r="B211">
        <f t="shared" si="3"/>
        <v>0</v>
      </c>
      <c r="C211">
        <v>4</v>
      </c>
      <c r="D211" t="e">
        <f>VLOOKUP(status_sets[[#This Row],[Mainstem]], master_list[], 8, FALSE)</f>
        <v>#N/A</v>
      </c>
      <c r="E211" t="e">
        <f>VLOOKUP(status_sets[[#This Row],[Mainstem]], master_list[], 7, FALSE)</f>
        <v>#N/A</v>
      </c>
      <c r="F211" t="e">
        <f>VLOOKUP(status_sets[[#This Row],[Mainstem]], master_list[], 9, FALSE)</f>
        <v>#N/A</v>
      </c>
      <c r="G211" t="e">
        <f>VLOOKUP(status_sets[[#This Row],[Mainstem]], master_list[], 10, FALSE)</f>
        <v>#N/A</v>
      </c>
      <c r="H211" t="e">
        <f>VLOOKUP(status_sets[[#This Row],[Mainstem]], master_list[], 18, FALSE)</f>
        <v>#N/A</v>
      </c>
      <c r="I211" t="e">
        <f>VLOOKUP(status_sets[[#This Row],[Mainstem]], master_list[], 19, FALSE)</f>
        <v>#N/A</v>
      </c>
      <c r="J211" t="e">
        <f>status_sets[[#This Row],[Avg spawners]]*status_sets[[#This Row],[pNOS]]</f>
        <v>#N/A</v>
      </c>
      <c r="K211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11" t="e">
        <f>VLOOKUP(status_sets[[#This Row],[Mainstem]], master_list[], 3, FALSE)</f>
        <v>#N/A</v>
      </c>
    </row>
    <row r="212" spans="2:12" hidden="1" x14ac:dyDescent="0.3">
      <c r="B212">
        <f t="shared" si="3"/>
        <v>0</v>
      </c>
      <c r="C212">
        <v>4</v>
      </c>
      <c r="D212" t="e">
        <f>VLOOKUP(status_sets[[#This Row],[Mainstem]], master_list[], 8, FALSE)</f>
        <v>#N/A</v>
      </c>
      <c r="E212" t="e">
        <f>VLOOKUP(status_sets[[#This Row],[Mainstem]], master_list[], 7, FALSE)</f>
        <v>#N/A</v>
      </c>
      <c r="F212" t="e">
        <f>VLOOKUP(status_sets[[#This Row],[Mainstem]], master_list[], 9, FALSE)</f>
        <v>#N/A</v>
      </c>
      <c r="G212" t="e">
        <f>VLOOKUP(status_sets[[#This Row],[Mainstem]], master_list[], 10, FALSE)</f>
        <v>#N/A</v>
      </c>
      <c r="H212" t="e">
        <f>VLOOKUP(status_sets[[#This Row],[Mainstem]], master_list[], 18, FALSE)</f>
        <v>#N/A</v>
      </c>
      <c r="I212" t="e">
        <f>VLOOKUP(status_sets[[#This Row],[Mainstem]], master_list[], 19, FALSE)</f>
        <v>#N/A</v>
      </c>
      <c r="J212" t="e">
        <f>status_sets[[#This Row],[Avg spawners]]*status_sets[[#This Row],[pNOS]]</f>
        <v>#N/A</v>
      </c>
      <c r="K212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12" t="e">
        <f>VLOOKUP(status_sets[[#This Row],[Mainstem]], master_list[], 3, FALSE)</f>
        <v>#N/A</v>
      </c>
    </row>
    <row r="213" spans="2:12" hidden="1" x14ac:dyDescent="0.3">
      <c r="B213">
        <f t="shared" si="3"/>
        <v>0</v>
      </c>
      <c r="C213">
        <v>4</v>
      </c>
      <c r="D213" t="e">
        <f>VLOOKUP(status_sets[[#This Row],[Mainstem]], master_list[], 8, FALSE)</f>
        <v>#N/A</v>
      </c>
      <c r="E213" t="e">
        <f>VLOOKUP(status_sets[[#This Row],[Mainstem]], master_list[], 7, FALSE)</f>
        <v>#N/A</v>
      </c>
      <c r="F213" t="e">
        <f>VLOOKUP(status_sets[[#This Row],[Mainstem]], master_list[], 9, FALSE)</f>
        <v>#N/A</v>
      </c>
      <c r="G213" t="e">
        <f>VLOOKUP(status_sets[[#This Row],[Mainstem]], master_list[], 10, FALSE)</f>
        <v>#N/A</v>
      </c>
      <c r="H213" t="e">
        <f>VLOOKUP(status_sets[[#This Row],[Mainstem]], master_list[], 18, FALSE)</f>
        <v>#N/A</v>
      </c>
      <c r="I213" t="e">
        <f>VLOOKUP(status_sets[[#This Row],[Mainstem]], master_list[], 19, FALSE)</f>
        <v>#N/A</v>
      </c>
      <c r="J213" t="e">
        <f>status_sets[[#This Row],[Avg spawners]]*status_sets[[#This Row],[pNOS]]</f>
        <v>#N/A</v>
      </c>
      <c r="K213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13" t="e">
        <f>VLOOKUP(status_sets[[#This Row],[Mainstem]], master_list[], 3, FALSE)</f>
        <v>#N/A</v>
      </c>
    </row>
    <row r="214" spans="2:12" hidden="1" x14ac:dyDescent="0.3">
      <c r="B214">
        <f t="shared" si="3"/>
        <v>0</v>
      </c>
      <c r="C214">
        <v>4</v>
      </c>
      <c r="D214" t="e">
        <f>VLOOKUP(status_sets[[#This Row],[Mainstem]], master_list[], 8, FALSE)</f>
        <v>#N/A</v>
      </c>
      <c r="E214" t="e">
        <f>VLOOKUP(status_sets[[#This Row],[Mainstem]], master_list[], 7, FALSE)</f>
        <v>#N/A</v>
      </c>
      <c r="F214" t="e">
        <f>VLOOKUP(status_sets[[#This Row],[Mainstem]], master_list[], 9, FALSE)</f>
        <v>#N/A</v>
      </c>
      <c r="G214" t="e">
        <f>VLOOKUP(status_sets[[#This Row],[Mainstem]], master_list[], 10, FALSE)</f>
        <v>#N/A</v>
      </c>
      <c r="H214" t="e">
        <f>VLOOKUP(status_sets[[#This Row],[Mainstem]], master_list[], 18, FALSE)</f>
        <v>#N/A</v>
      </c>
      <c r="I214" t="e">
        <f>VLOOKUP(status_sets[[#This Row],[Mainstem]], master_list[], 19, FALSE)</f>
        <v>#N/A</v>
      </c>
      <c r="J214" t="e">
        <f>status_sets[[#This Row],[Avg spawners]]*status_sets[[#This Row],[pNOS]]</f>
        <v>#N/A</v>
      </c>
      <c r="K214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14" t="e">
        <f>VLOOKUP(status_sets[[#This Row],[Mainstem]], master_list[], 3, FALSE)</f>
        <v>#N/A</v>
      </c>
    </row>
    <row r="215" spans="2:12" hidden="1" x14ac:dyDescent="0.3">
      <c r="B215">
        <f t="shared" si="3"/>
        <v>0</v>
      </c>
      <c r="C215">
        <v>4</v>
      </c>
      <c r="D215" t="e">
        <f>VLOOKUP(status_sets[[#This Row],[Mainstem]], master_list[], 8, FALSE)</f>
        <v>#N/A</v>
      </c>
      <c r="E215" t="e">
        <f>VLOOKUP(status_sets[[#This Row],[Mainstem]], master_list[], 7, FALSE)</f>
        <v>#N/A</v>
      </c>
      <c r="F215" t="e">
        <f>VLOOKUP(status_sets[[#This Row],[Mainstem]], master_list[], 9, FALSE)</f>
        <v>#N/A</v>
      </c>
      <c r="G215" t="e">
        <f>VLOOKUP(status_sets[[#This Row],[Mainstem]], master_list[], 10, FALSE)</f>
        <v>#N/A</v>
      </c>
      <c r="H215" t="e">
        <f>VLOOKUP(status_sets[[#This Row],[Mainstem]], master_list[], 18, FALSE)</f>
        <v>#N/A</v>
      </c>
      <c r="I215" t="e">
        <f>VLOOKUP(status_sets[[#This Row],[Mainstem]], master_list[], 19, FALSE)</f>
        <v>#N/A</v>
      </c>
      <c r="J215" t="e">
        <f>status_sets[[#This Row],[Avg spawners]]*status_sets[[#This Row],[pNOS]]</f>
        <v>#N/A</v>
      </c>
      <c r="K215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15" t="e">
        <f>VLOOKUP(status_sets[[#This Row],[Mainstem]], master_list[], 3, FALSE)</f>
        <v>#N/A</v>
      </c>
    </row>
    <row r="216" spans="2:12" hidden="1" x14ac:dyDescent="0.3">
      <c r="B216">
        <f t="shared" si="3"/>
        <v>0</v>
      </c>
      <c r="C216">
        <v>4</v>
      </c>
      <c r="D216" t="e">
        <f>VLOOKUP(status_sets[[#This Row],[Mainstem]], master_list[], 8, FALSE)</f>
        <v>#N/A</v>
      </c>
      <c r="E216" t="e">
        <f>VLOOKUP(status_sets[[#This Row],[Mainstem]], master_list[], 7, FALSE)</f>
        <v>#N/A</v>
      </c>
      <c r="F216" t="e">
        <f>VLOOKUP(status_sets[[#This Row],[Mainstem]], master_list[], 9, FALSE)</f>
        <v>#N/A</v>
      </c>
      <c r="G216" t="e">
        <f>VLOOKUP(status_sets[[#This Row],[Mainstem]], master_list[], 10, FALSE)</f>
        <v>#N/A</v>
      </c>
      <c r="H216" t="e">
        <f>VLOOKUP(status_sets[[#This Row],[Mainstem]], master_list[], 18, FALSE)</f>
        <v>#N/A</v>
      </c>
      <c r="I216" t="e">
        <f>VLOOKUP(status_sets[[#This Row],[Mainstem]], master_list[], 19, FALSE)</f>
        <v>#N/A</v>
      </c>
      <c r="J216" t="e">
        <f>status_sets[[#This Row],[Avg spawners]]*status_sets[[#This Row],[pNOS]]</f>
        <v>#N/A</v>
      </c>
      <c r="K216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16" t="e">
        <f>VLOOKUP(status_sets[[#This Row],[Mainstem]], master_list[], 3, FALSE)</f>
        <v>#N/A</v>
      </c>
    </row>
    <row r="217" spans="2:12" hidden="1" x14ac:dyDescent="0.3">
      <c r="B217">
        <f t="shared" si="3"/>
        <v>0</v>
      </c>
      <c r="C217">
        <v>4</v>
      </c>
      <c r="D217" t="e">
        <f>VLOOKUP(status_sets[[#This Row],[Mainstem]], master_list[], 8, FALSE)</f>
        <v>#N/A</v>
      </c>
      <c r="E217" t="e">
        <f>VLOOKUP(status_sets[[#This Row],[Mainstem]], master_list[], 7, FALSE)</f>
        <v>#N/A</v>
      </c>
      <c r="F217" t="e">
        <f>VLOOKUP(status_sets[[#This Row],[Mainstem]], master_list[], 9, FALSE)</f>
        <v>#N/A</v>
      </c>
      <c r="G217" t="e">
        <f>VLOOKUP(status_sets[[#This Row],[Mainstem]], master_list[], 10, FALSE)</f>
        <v>#N/A</v>
      </c>
      <c r="H217" t="e">
        <f>VLOOKUP(status_sets[[#This Row],[Mainstem]], master_list[], 18, FALSE)</f>
        <v>#N/A</v>
      </c>
      <c r="I217" t="e">
        <f>VLOOKUP(status_sets[[#This Row],[Mainstem]], master_list[], 19, FALSE)</f>
        <v>#N/A</v>
      </c>
      <c r="J217" t="e">
        <f>status_sets[[#This Row],[Avg spawners]]*status_sets[[#This Row],[pNOS]]</f>
        <v>#N/A</v>
      </c>
      <c r="K217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17" t="e">
        <f>VLOOKUP(status_sets[[#This Row],[Mainstem]], master_list[], 3, FALSE)</f>
        <v>#N/A</v>
      </c>
    </row>
    <row r="218" spans="2:12" hidden="1" x14ac:dyDescent="0.3">
      <c r="B218">
        <f t="shared" si="3"/>
        <v>0</v>
      </c>
      <c r="C218">
        <v>4</v>
      </c>
      <c r="D218" t="e">
        <f>VLOOKUP(status_sets[[#This Row],[Mainstem]], master_list[], 8, FALSE)</f>
        <v>#N/A</v>
      </c>
      <c r="E218" t="e">
        <f>VLOOKUP(status_sets[[#This Row],[Mainstem]], master_list[], 7, FALSE)</f>
        <v>#N/A</v>
      </c>
      <c r="F218" t="e">
        <f>VLOOKUP(status_sets[[#This Row],[Mainstem]], master_list[], 9, FALSE)</f>
        <v>#N/A</v>
      </c>
      <c r="G218" t="e">
        <f>VLOOKUP(status_sets[[#This Row],[Mainstem]], master_list[], 10, FALSE)</f>
        <v>#N/A</v>
      </c>
      <c r="H218" t="e">
        <f>VLOOKUP(status_sets[[#This Row],[Mainstem]], master_list[], 18, FALSE)</f>
        <v>#N/A</v>
      </c>
      <c r="I218" t="e">
        <f>VLOOKUP(status_sets[[#This Row],[Mainstem]], master_list[], 19, FALSE)</f>
        <v>#N/A</v>
      </c>
      <c r="J218" t="e">
        <f>status_sets[[#This Row],[Avg spawners]]*status_sets[[#This Row],[pNOS]]</f>
        <v>#N/A</v>
      </c>
      <c r="K218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18" t="e">
        <f>VLOOKUP(status_sets[[#This Row],[Mainstem]], master_list[], 3, FALSE)</f>
        <v>#N/A</v>
      </c>
    </row>
    <row r="219" spans="2:12" hidden="1" x14ac:dyDescent="0.3">
      <c r="B219">
        <f t="shared" si="3"/>
        <v>0</v>
      </c>
      <c r="C219">
        <v>4</v>
      </c>
      <c r="D219" t="e">
        <f>VLOOKUP(status_sets[[#This Row],[Mainstem]], master_list[], 8, FALSE)</f>
        <v>#N/A</v>
      </c>
      <c r="E219" t="e">
        <f>VLOOKUP(status_sets[[#This Row],[Mainstem]], master_list[], 7, FALSE)</f>
        <v>#N/A</v>
      </c>
      <c r="F219" t="e">
        <f>VLOOKUP(status_sets[[#This Row],[Mainstem]], master_list[], 9, FALSE)</f>
        <v>#N/A</v>
      </c>
      <c r="G219" t="e">
        <f>VLOOKUP(status_sets[[#This Row],[Mainstem]], master_list[], 10, FALSE)</f>
        <v>#N/A</v>
      </c>
      <c r="H219" t="e">
        <f>VLOOKUP(status_sets[[#This Row],[Mainstem]], master_list[], 18, FALSE)</f>
        <v>#N/A</v>
      </c>
      <c r="I219" t="e">
        <f>VLOOKUP(status_sets[[#This Row],[Mainstem]], master_list[], 19, FALSE)</f>
        <v>#N/A</v>
      </c>
      <c r="J219" t="e">
        <f>status_sets[[#This Row],[Avg spawners]]*status_sets[[#This Row],[pNOS]]</f>
        <v>#N/A</v>
      </c>
      <c r="K219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19" t="e">
        <f>VLOOKUP(status_sets[[#This Row],[Mainstem]], master_list[], 3, FALSE)</f>
        <v>#N/A</v>
      </c>
    </row>
    <row r="220" spans="2:12" hidden="1" x14ac:dyDescent="0.3">
      <c r="B220">
        <f t="shared" si="3"/>
        <v>0</v>
      </c>
      <c r="C220">
        <v>4</v>
      </c>
      <c r="D220" t="e">
        <f>VLOOKUP(status_sets[[#This Row],[Mainstem]], master_list[], 8, FALSE)</f>
        <v>#N/A</v>
      </c>
      <c r="E220" t="e">
        <f>VLOOKUP(status_sets[[#This Row],[Mainstem]], master_list[], 7, FALSE)</f>
        <v>#N/A</v>
      </c>
      <c r="F220" t="e">
        <f>VLOOKUP(status_sets[[#This Row],[Mainstem]], master_list[], 9, FALSE)</f>
        <v>#N/A</v>
      </c>
      <c r="G220" t="e">
        <f>VLOOKUP(status_sets[[#This Row],[Mainstem]], master_list[], 10, FALSE)</f>
        <v>#N/A</v>
      </c>
      <c r="H220" t="e">
        <f>VLOOKUP(status_sets[[#This Row],[Mainstem]], master_list[], 18, FALSE)</f>
        <v>#N/A</v>
      </c>
      <c r="I220" t="e">
        <f>VLOOKUP(status_sets[[#This Row],[Mainstem]], master_list[], 19, FALSE)</f>
        <v>#N/A</v>
      </c>
      <c r="J220" t="e">
        <f>status_sets[[#This Row],[Avg spawners]]*status_sets[[#This Row],[pNOS]]</f>
        <v>#N/A</v>
      </c>
      <c r="K220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20" t="e">
        <f>VLOOKUP(status_sets[[#This Row],[Mainstem]], master_list[], 3, FALSE)</f>
        <v>#N/A</v>
      </c>
    </row>
    <row r="221" spans="2:12" hidden="1" x14ac:dyDescent="0.3">
      <c r="B221">
        <f t="shared" si="3"/>
        <v>0</v>
      </c>
      <c r="C221">
        <v>4</v>
      </c>
      <c r="D221" t="e">
        <f>VLOOKUP(status_sets[[#This Row],[Mainstem]], master_list[], 8, FALSE)</f>
        <v>#N/A</v>
      </c>
      <c r="E221" t="e">
        <f>VLOOKUP(status_sets[[#This Row],[Mainstem]], master_list[], 7, FALSE)</f>
        <v>#N/A</v>
      </c>
      <c r="F221" t="e">
        <f>VLOOKUP(status_sets[[#This Row],[Mainstem]], master_list[], 9, FALSE)</f>
        <v>#N/A</v>
      </c>
      <c r="G221" t="e">
        <f>VLOOKUP(status_sets[[#This Row],[Mainstem]], master_list[], 10, FALSE)</f>
        <v>#N/A</v>
      </c>
      <c r="H221" t="e">
        <f>VLOOKUP(status_sets[[#This Row],[Mainstem]], master_list[], 18, FALSE)</f>
        <v>#N/A</v>
      </c>
      <c r="I221" t="e">
        <f>VLOOKUP(status_sets[[#This Row],[Mainstem]], master_list[], 19, FALSE)</f>
        <v>#N/A</v>
      </c>
      <c r="J221" t="e">
        <f>status_sets[[#This Row],[Avg spawners]]*status_sets[[#This Row],[pNOS]]</f>
        <v>#N/A</v>
      </c>
      <c r="K221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21" t="e">
        <f>VLOOKUP(status_sets[[#This Row],[Mainstem]], master_list[], 3, FALSE)</f>
        <v>#N/A</v>
      </c>
    </row>
    <row r="222" spans="2:12" hidden="1" x14ac:dyDescent="0.3">
      <c r="B222">
        <f t="shared" si="3"/>
        <v>0</v>
      </c>
      <c r="C222">
        <v>4</v>
      </c>
      <c r="D222" t="e">
        <f>VLOOKUP(status_sets[[#This Row],[Mainstem]], master_list[], 8, FALSE)</f>
        <v>#N/A</v>
      </c>
      <c r="E222" t="e">
        <f>VLOOKUP(status_sets[[#This Row],[Mainstem]], master_list[], 7, FALSE)</f>
        <v>#N/A</v>
      </c>
      <c r="F222" t="e">
        <f>VLOOKUP(status_sets[[#This Row],[Mainstem]], master_list[], 9, FALSE)</f>
        <v>#N/A</v>
      </c>
      <c r="G222" t="e">
        <f>VLOOKUP(status_sets[[#This Row],[Mainstem]], master_list[], 10, FALSE)</f>
        <v>#N/A</v>
      </c>
      <c r="H222" t="e">
        <f>VLOOKUP(status_sets[[#This Row],[Mainstem]], master_list[], 18, FALSE)</f>
        <v>#N/A</v>
      </c>
      <c r="I222" t="e">
        <f>VLOOKUP(status_sets[[#This Row],[Mainstem]], master_list[], 19, FALSE)</f>
        <v>#N/A</v>
      </c>
      <c r="J222" t="e">
        <f>status_sets[[#This Row],[Avg spawners]]*status_sets[[#This Row],[pNOS]]</f>
        <v>#N/A</v>
      </c>
      <c r="K222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22" t="e">
        <f>VLOOKUP(status_sets[[#This Row],[Mainstem]], master_list[], 3, FALSE)</f>
        <v>#N/A</v>
      </c>
    </row>
    <row r="223" spans="2:12" hidden="1" x14ac:dyDescent="0.3">
      <c r="B223">
        <f t="shared" si="3"/>
        <v>0</v>
      </c>
      <c r="C223">
        <v>4</v>
      </c>
      <c r="D223" t="e">
        <f>VLOOKUP(status_sets[[#This Row],[Mainstem]], master_list[], 8, FALSE)</f>
        <v>#N/A</v>
      </c>
      <c r="E223" t="e">
        <f>VLOOKUP(status_sets[[#This Row],[Mainstem]], master_list[], 7, FALSE)</f>
        <v>#N/A</v>
      </c>
      <c r="F223" t="e">
        <f>VLOOKUP(status_sets[[#This Row],[Mainstem]], master_list[], 9, FALSE)</f>
        <v>#N/A</v>
      </c>
      <c r="G223" t="e">
        <f>VLOOKUP(status_sets[[#This Row],[Mainstem]], master_list[], 10, FALSE)</f>
        <v>#N/A</v>
      </c>
      <c r="H223" t="e">
        <f>VLOOKUP(status_sets[[#This Row],[Mainstem]], master_list[], 18, FALSE)</f>
        <v>#N/A</v>
      </c>
      <c r="I223" t="e">
        <f>VLOOKUP(status_sets[[#This Row],[Mainstem]], master_list[], 19, FALSE)</f>
        <v>#N/A</v>
      </c>
      <c r="J223" t="e">
        <f>status_sets[[#This Row],[Avg spawners]]*status_sets[[#This Row],[pNOS]]</f>
        <v>#N/A</v>
      </c>
      <c r="K223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23" t="e">
        <f>VLOOKUP(status_sets[[#This Row],[Mainstem]], master_list[], 3, FALSE)</f>
        <v>#N/A</v>
      </c>
    </row>
    <row r="224" spans="2:12" hidden="1" x14ac:dyDescent="0.3">
      <c r="B224">
        <f t="shared" si="3"/>
        <v>0</v>
      </c>
      <c r="C224">
        <v>4</v>
      </c>
      <c r="D224" t="e">
        <f>VLOOKUP(status_sets[[#This Row],[Mainstem]], master_list[], 8, FALSE)</f>
        <v>#N/A</v>
      </c>
      <c r="E224" t="e">
        <f>VLOOKUP(status_sets[[#This Row],[Mainstem]], master_list[], 7, FALSE)</f>
        <v>#N/A</v>
      </c>
      <c r="F224" t="e">
        <f>VLOOKUP(status_sets[[#This Row],[Mainstem]], master_list[], 9, FALSE)</f>
        <v>#N/A</v>
      </c>
      <c r="G224" t="e">
        <f>VLOOKUP(status_sets[[#This Row],[Mainstem]], master_list[], 10, FALSE)</f>
        <v>#N/A</v>
      </c>
      <c r="H224" t="e">
        <f>VLOOKUP(status_sets[[#This Row],[Mainstem]], master_list[], 18, FALSE)</f>
        <v>#N/A</v>
      </c>
      <c r="I224" t="e">
        <f>VLOOKUP(status_sets[[#This Row],[Mainstem]], master_list[], 19, FALSE)</f>
        <v>#N/A</v>
      </c>
      <c r="J224" t="e">
        <f>status_sets[[#This Row],[Avg spawners]]*status_sets[[#This Row],[pNOS]]</f>
        <v>#N/A</v>
      </c>
      <c r="K224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24" t="e">
        <f>VLOOKUP(status_sets[[#This Row],[Mainstem]], master_list[], 3, FALSE)</f>
        <v>#N/A</v>
      </c>
    </row>
    <row r="225" spans="2:12" hidden="1" x14ac:dyDescent="0.3">
      <c r="B225">
        <f t="shared" si="3"/>
        <v>0</v>
      </c>
      <c r="C225">
        <v>4</v>
      </c>
      <c r="D225" t="e">
        <f>VLOOKUP(status_sets[[#This Row],[Mainstem]], master_list[], 8, FALSE)</f>
        <v>#N/A</v>
      </c>
      <c r="E225" t="e">
        <f>VLOOKUP(status_sets[[#This Row],[Mainstem]], master_list[], 7, FALSE)</f>
        <v>#N/A</v>
      </c>
      <c r="F225" t="e">
        <f>VLOOKUP(status_sets[[#This Row],[Mainstem]], master_list[], 9, FALSE)</f>
        <v>#N/A</v>
      </c>
      <c r="G225" t="e">
        <f>VLOOKUP(status_sets[[#This Row],[Mainstem]], master_list[], 10, FALSE)</f>
        <v>#N/A</v>
      </c>
      <c r="H225" t="e">
        <f>VLOOKUP(status_sets[[#This Row],[Mainstem]], master_list[], 18, FALSE)</f>
        <v>#N/A</v>
      </c>
      <c r="I225" t="e">
        <f>VLOOKUP(status_sets[[#This Row],[Mainstem]], master_list[], 19, FALSE)</f>
        <v>#N/A</v>
      </c>
      <c r="J225" t="e">
        <f>status_sets[[#This Row],[Avg spawners]]*status_sets[[#This Row],[pNOS]]</f>
        <v>#N/A</v>
      </c>
      <c r="K225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25" t="e">
        <f>VLOOKUP(status_sets[[#This Row],[Mainstem]], master_list[], 3, FALSE)</f>
        <v>#N/A</v>
      </c>
    </row>
    <row r="226" spans="2:12" hidden="1" x14ac:dyDescent="0.3">
      <c r="B226">
        <f t="shared" si="3"/>
        <v>0</v>
      </c>
      <c r="C226">
        <v>4</v>
      </c>
      <c r="D226" t="e">
        <f>VLOOKUP(status_sets[[#This Row],[Mainstem]], master_list[], 8, FALSE)</f>
        <v>#N/A</v>
      </c>
      <c r="E226" t="e">
        <f>VLOOKUP(status_sets[[#This Row],[Mainstem]], master_list[], 7, FALSE)</f>
        <v>#N/A</v>
      </c>
      <c r="F226" t="e">
        <f>VLOOKUP(status_sets[[#This Row],[Mainstem]], master_list[], 9, FALSE)</f>
        <v>#N/A</v>
      </c>
      <c r="G226" t="e">
        <f>VLOOKUP(status_sets[[#This Row],[Mainstem]], master_list[], 10, FALSE)</f>
        <v>#N/A</v>
      </c>
      <c r="H226" t="e">
        <f>VLOOKUP(status_sets[[#This Row],[Mainstem]], master_list[], 18, FALSE)</f>
        <v>#N/A</v>
      </c>
      <c r="I226" t="e">
        <f>VLOOKUP(status_sets[[#This Row],[Mainstem]], master_list[], 19, FALSE)</f>
        <v>#N/A</v>
      </c>
      <c r="J226" t="e">
        <f>status_sets[[#This Row],[Avg spawners]]*status_sets[[#This Row],[pNOS]]</f>
        <v>#N/A</v>
      </c>
      <c r="K226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26" t="e">
        <f>VLOOKUP(status_sets[[#This Row],[Mainstem]], master_list[], 3, FALSE)</f>
        <v>#N/A</v>
      </c>
    </row>
    <row r="227" spans="2:12" hidden="1" x14ac:dyDescent="0.3">
      <c r="B227">
        <f t="shared" si="3"/>
        <v>0</v>
      </c>
      <c r="C227">
        <v>4</v>
      </c>
      <c r="D227" t="e">
        <f>VLOOKUP(status_sets[[#This Row],[Mainstem]], master_list[], 8, FALSE)</f>
        <v>#N/A</v>
      </c>
      <c r="E227" t="e">
        <f>VLOOKUP(status_sets[[#This Row],[Mainstem]], master_list[], 7, FALSE)</f>
        <v>#N/A</v>
      </c>
      <c r="F227" t="e">
        <f>VLOOKUP(status_sets[[#This Row],[Mainstem]], master_list[], 9, FALSE)</f>
        <v>#N/A</v>
      </c>
      <c r="G227" t="e">
        <f>VLOOKUP(status_sets[[#This Row],[Mainstem]], master_list[], 10, FALSE)</f>
        <v>#N/A</v>
      </c>
      <c r="H227" t="e">
        <f>VLOOKUP(status_sets[[#This Row],[Mainstem]], master_list[], 18, FALSE)</f>
        <v>#N/A</v>
      </c>
      <c r="I227" t="e">
        <f>VLOOKUP(status_sets[[#This Row],[Mainstem]], master_list[], 19, FALSE)</f>
        <v>#N/A</v>
      </c>
      <c r="J227" t="e">
        <f>status_sets[[#This Row],[Avg spawners]]*status_sets[[#This Row],[pNOS]]</f>
        <v>#N/A</v>
      </c>
      <c r="K227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27" t="e">
        <f>VLOOKUP(status_sets[[#This Row],[Mainstem]], master_list[], 3, FALSE)</f>
        <v>#N/A</v>
      </c>
    </row>
    <row r="228" spans="2:12" hidden="1" x14ac:dyDescent="0.3">
      <c r="B228">
        <f t="shared" si="3"/>
        <v>0</v>
      </c>
      <c r="C228">
        <v>4</v>
      </c>
      <c r="D228" t="e">
        <f>VLOOKUP(status_sets[[#This Row],[Mainstem]], master_list[], 8, FALSE)</f>
        <v>#N/A</v>
      </c>
      <c r="E228" t="e">
        <f>VLOOKUP(status_sets[[#This Row],[Mainstem]], master_list[], 7, FALSE)</f>
        <v>#N/A</v>
      </c>
      <c r="F228" t="e">
        <f>VLOOKUP(status_sets[[#This Row],[Mainstem]], master_list[], 9, FALSE)</f>
        <v>#N/A</v>
      </c>
      <c r="G228" t="e">
        <f>VLOOKUP(status_sets[[#This Row],[Mainstem]], master_list[], 10, FALSE)</f>
        <v>#N/A</v>
      </c>
      <c r="H228" t="e">
        <f>VLOOKUP(status_sets[[#This Row],[Mainstem]], master_list[], 18, FALSE)</f>
        <v>#N/A</v>
      </c>
      <c r="I228" t="e">
        <f>VLOOKUP(status_sets[[#This Row],[Mainstem]], master_list[], 19, FALSE)</f>
        <v>#N/A</v>
      </c>
      <c r="J228" t="e">
        <f>status_sets[[#This Row],[Avg spawners]]*status_sets[[#This Row],[pNOS]]</f>
        <v>#N/A</v>
      </c>
      <c r="K228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28" t="e">
        <f>VLOOKUP(status_sets[[#This Row],[Mainstem]], master_list[], 3, FALSE)</f>
        <v>#N/A</v>
      </c>
    </row>
    <row r="229" spans="2:12" hidden="1" x14ac:dyDescent="0.3">
      <c r="B229">
        <f t="shared" si="3"/>
        <v>0</v>
      </c>
      <c r="C229">
        <v>4</v>
      </c>
      <c r="D229" t="e">
        <f>VLOOKUP(status_sets[[#This Row],[Mainstem]], master_list[], 8, FALSE)</f>
        <v>#N/A</v>
      </c>
      <c r="E229" t="e">
        <f>VLOOKUP(status_sets[[#This Row],[Mainstem]], master_list[], 7, FALSE)</f>
        <v>#N/A</v>
      </c>
      <c r="F229" t="e">
        <f>VLOOKUP(status_sets[[#This Row],[Mainstem]], master_list[], 9, FALSE)</f>
        <v>#N/A</v>
      </c>
      <c r="G229" t="e">
        <f>VLOOKUP(status_sets[[#This Row],[Mainstem]], master_list[], 10, FALSE)</f>
        <v>#N/A</v>
      </c>
      <c r="H229" t="e">
        <f>VLOOKUP(status_sets[[#This Row],[Mainstem]], master_list[], 18, FALSE)</f>
        <v>#N/A</v>
      </c>
      <c r="I229" t="e">
        <f>VLOOKUP(status_sets[[#This Row],[Mainstem]], master_list[], 19, FALSE)</f>
        <v>#N/A</v>
      </c>
      <c r="J229" t="e">
        <f>status_sets[[#This Row],[Avg spawners]]*status_sets[[#This Row],[pNOS]]</f>
        <v>#N/A</v>
      </c>
      <c r="K229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29" t="e">
        <f>VLOOKUP(status_sets[[#This Row],[Mainstem]], master_list[], 3, FALSE)</f>
        <v>#N/A</v>
      </c>
    </row>
    <row r="230" spans="2:12" hidden="1" x14ac:dyDescent="0.3">
      <c r="B230">
        <f t="shared" si="3"/>
        <v>0</v>
      </c>
      <c r="C230">
        <v>4</v>
      </c>
      <c r="D230" t="e">
        <f>VLOOKUP(status_sets[[#This Row],[Mainstem]], master_list[], 8, FALSE)</f>
        <v>#N/A</v>
      </c>
      <c r="E230" t="e">
        <f>VLOOKUP(status_sets[[#This Row],[Mainstem]], master_list[], 7, FALSE)</f>
        <v>#N/A</v>
      </c>
      <c r="F230" t="e">
        <f>VLOOKUP(status_sets[[#This Row],[Mainstem]], master_list[], 9, FALSE)</f>
        <v>#N/A</v>
      </c>
      <c r="G230" t="e">
        <f>VLOOKUP(status_sets[[#This Row],[Mainstem]], master_list[], 10, FALSE)</f>
        <v>#N/A</v>
      </c>
      <c r="H230" t="e">
        <f>VLOOKUP(status_sets[[#This Row],[Mainstem]], master_list[], 18, FALSE)</f>
        <v>#N/A</v>
      </c>
      <c r="I230" t="e">
        <f>VLOOKUP(status_sets[[#This Row],[Mainstem]], master_list[], 19, FALSE)</f>
        <v>#N/A</v>
      </c>
      <c r="J230" t="e">
        <f>status_sets[[#This Row],[Avg spawners]]*status_sets[[#This Row],[pNOS]]</f>
        <v>#N/A</v>
      </c>
      <c r="K230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30" t="e">
        <f>VLOOKUP(status_sets[[#This Row],[Mainstem]], master_list[], 3, FALSE)</f>
        <v>#N/A</v>
      </c>
    </row>
    <row r="231" spans="2:12" hidden="1" x14ac:dyDescent="0.3">
      <c r="B231">
        <f t="shared" si="3"/>
        <v>0</v>
      </c>
      <c r="C231">
        <v>4</v>
      </c>
      <c r="D231" t="e">
        <f>VLOOKUP(status_sets[[#This Row],[Mainstem]], master_list[], 8, FALSE)</f>
        <v>#N/A</v>
      </c>
      <c r="E231" t="e">
        <f>VLOOKUP(status_sets[[#This Row],[Mainstem]], master_list[], 7, FALSE)</f>
        <v>#N/A</v>
      </c>
      <c r="F231" t="e">
        <f>VLOOKUP(status_sets[[#This Row],[Mainstem]], master_list[], 9, FALSE)</f>
        <v>#N/A</v>
      </c>
      <c r="G231" t="e">
        <f>VLOOKUP(status_sets[[#This Row],[Mainstem]], master_list[], 10, FALSE)</f>
        <v>#N/A</v>
      </c>
      <c r="H231" t="e">
        <f>VLOOKUP(status_sets[[#This Row],[Mainstem]], master_list[], 18, FALSE)</f>
        <v>#N/A</v>
      </c>
      <c r="I231" t="e">
        <f>VLOOKUP(status_sets[[#This Row],[Mainstem]], master_list[], 19, FALSE)</f>
        <v>#N/A</v>
      </c>
      <c r="J231" t="e">
        <f>status_sets[[#This Row],[Avg spawners]]*status_sets[[#This Row],[pNOS]]</f>
        <v>#N/A</v>
      </c>
      <c r="K231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31" t="e">
        <f>VLOOKUP(status_sets[[#This Row],[Mainstem]], master_list[], 3, FALSE)</f>
        <v>#N/A</v>
      </c>
    </row>
    <row r="232" spans="2:12" hidden="1" x14ac:dyDescent="0.3">
      <c r="B232">
        <f t="shared" si="3"/>
        <v>0</v>
      </c>
      <c r="C232">
        <v>4</v>
      </c>
      <c r="D232" t="e">
        <f>VLOOKUP(status_sets[[#This Row],[Mainstem]], master_list[], 8, FALSE)</f>
        <v>#N/A</v>
      </c>
      <c r="E232" t="e">
        <f>VLOOKUP(status_sets[[#This Row],[Mainstem]], master_list[], 7, FALSE)</f>
        <v>#N/A</v>
      </c>
      <c r="F232" t="e">
        <f>VLOOKUP(status_sets[[#This Row],[Mainstem]], master_list[], 9, FALSE)</f>
        <v>#N/A</v>
      </c>
      <c r="G232" t="e">
        <f>VLOOKUP(status_sets[[#This Row],[Mainstem]], master_list[], 10, FALSE)</f>
        <v>#N/A</v>
      </c>
      <c r="H232" t="e">
        <f>VLOOKUP(status_sets[[#This Row],[Mainstem]], master_list[], 18, FALSE)</f>
        <v>#N/A</v>
      </c>
      <c r="I232" t="e">
        <f>VLOOKUP(status_sets[[#This Row],[Mainstem]], master_list[], 19, FALSE)</f>
        <v>#N/A</v>
      </c>
      <c r="J232" t="e">
        <f>status_sets[[#This Row],[Avg spawners]]*status_sets[[#This Row],[pNOS]]</f>
        <v>#N/A</v>
      </c>
      <c r="K232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32" t="e">
        <f>VLOOKUP(status_sets[[#This Row],[Mainstem]], master_list[], 3, FALSE)</f>
        <v>#N/A</v>
      </c>
    </row>
    <row r="233" spans="2:12" hidden="1" x14ac:dyDescent="0.3">
      <c r="B233">
        <f t="shared" si="3"/>
        <v>0</v>
      </c>
      <c r="C233">
        <v>4</v>
      </c>
      <c r="D233" t="e">
        <f>VLOOKUP(status_sets[[#This Row],[Mainstem]], master_list[], 8, FALSE)</f>
        <v>#N/A</v>
      </c>
      <c r="E233" t="e">
        <f>VLOOKUP(status_sets[[#This Row],[Mainstem]], master_list[], 7, FALSE)</f>
        <v>#N/A</v>
      </c>
      <c r="F233" t="e">
        <f>VLOOKUP(status_sets[[#This Row],[Mainstem]], master_list[], 9, FALSE)</f>
        <v>#N/A</v>
      </c>
      <c r="G233" t="e">
        <f>VLOOKUP(status_sets[[#This Row],[Mainstem]], master_list[], 10, FALSE)</f>
        <v>#N/A</v>
      </c>
      <c r="H233" t="e">
        <f>VLOOKUP(status_sets[[#This Row],[Mainstem]], master_list[], 18, FALSE)</f>
        <v>#N/A</v>
      </c>
      <c r="I233" t="e">
        <f>VLOOKUP(status_sets[[#This Row],[Mainstem]], master_list[], 19, FALSE)</f>
        <v>#N/A</v>
      </c>
      <c r="J233" t="e">
        <f>status_sets[[#This Row],[Avg spawners]]*status_sets[[#This Row],[pNOS]]</f>
        <v>#N/A</v>
      </c>
      <c r="K233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33" t="e">
        <f>VLOOKUP(status_sets[[#This Row],[Mainstem]], master_list[], 3, FALSE)</f>
        <v>#N/A</v>
      </c>
    </row>
    <row r="234" spans="2:12" hidden="1" x14ac:dyDescent="0.3">
      <c r="B234">
        <f t="shared" si="3"/>
        <v>0</v>
      </c>
      <c r="C234">
        <v>4</v>
      </c>
      <c r="D234" t="e">
        <f>VLOOKUP(status_sets[[#This Row],[Mainstem]], master_list[], 8, FALSE)</f>
        <v>#N/A</v>
      </c>
      <c r="E234" t="e">
        <f>VLOOKUP(status_sets[[#This Row],[Mainstem]], master_list[], 7, FALSE)</f>
        <v>#N/A</v>
      </c>
      <c r="F234" t="e">
        <f>VLOOKUP(status_sets[[#This Row],[Mainstem]], master_list[], 9, FALSE)</f>
        <v>#N/A</v>
      </c>
      <c r="G234" t="e">
        <f>VLOOKUP(status_sets[[#This Row],[Mainstem]], master_list[], 10, FALSE)</f>
        <v>#N/A</v>
      </c>
      <c r="H234" t="e">
        <f>VLOOKUP(status_sets[[#This Row],[Mainstem]], master_list[], 18, FALSE)</f>
        <v>#N/A</v>
      </c>
      <c r="I234" t="e">
        <f>VLOOKUP(status_sets[[#This Row],[Mainstem]], master_list[], 19, FALSE)</f>
        <v>#N/A</v>
      </c>
      <c r="J234" t="e">
        <f>status_sets[[#This Row],[Avg spawners]]*status_sets[[#This Row],[pNOS]]</f>
        <v>#N/A</v>
      </c>
      <c r="K234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34" t="e">
        <f>VLOOKUP(status_sets[[#This Row],[Mainstem]], master_list[], 3, FALSE)</f>
        <v>#N/A</v>
      </c>
    </row>
    <row r="235" spans="2:12" hidden="1" x14ac:dyDescent="0.3">
      <c r="B235">
        <f t="shared" si="3"/>
        <v>0</v>
      </c>
      <c r="C235">
        <v>4</v>
      </c>
      <c r="D235" t="e">
        <f>VLOOKUP(status_sets[[#This Row],[Mainstem]], master_list[], 8, FALSE)</f>
        <v>#N/A</v>
      </c>
      <c r="E235" t="e">
        <f>VLOOKUP(status_sets[[#This Row],[Mainstem]], master_list[], 7, FALSE)</f>
        <v>#N/A</v>
      </c>
      <c r="F235" t="e">
        <f>VLOOKUP(status_sets[[#This Row],[Mainstem]], master_list[], 9, FALSE)</f>
        <v>#N/A</v>
      </c>
      <c r="G235" t="e">
        <f>VLOOKUP(status_sets[[#This Row],[Mainstem]], master_list[], 10, FALSE)</f>
        <v>#N/A</v>
      </c>
      <c r="H235" t="e">
        <f>VLOOKUP(status_sets[[#This Row],[Mainstem]], master_list[], 18, FALSE)</f>
        <v>#N/A</v>
      </c>
      <c r="I235" t="e">
        <f>VLOOKUP(status_sets[[#This Row],[Mainstem]], master_list[], 19, FALSE)</f>
        <v>#N/A</v>
      </c>
      <c r="J235" t="e">
        <f>status_sets[[#This Row],[Avg spawners]]*status_sets[[#This Row],[pNOS]]</f>
        <v>#N/A</v>
      </c>
      <c r="K235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35" t="e">
        <f>VLOOKUP(status_sets[[#This Row],[Mainstem]], master_list[], 3, FALSE)</f>
        <v>#N/A</v>
      </c>
    </row>
    <row r="236" spans="2:12" hidden="1" x14ac:dyDescent="0.3">
      <c r="B236">
        <f t="shared" si="3"/>
        <v>0</v>
      </c>
      <c r="C236">
        <v>4</v>
      </c>
      <c r="D236" t="e">
        <f>VLOOKUP(status_sets[[#This Row],[Mainstem]], master_list[], 8, FALSE)</f>
        <v>#N/A</v>
      </c>
      <c r="E236" t="e">
        <f>VLOOKUP(status_sets[[#This Row],[Mainstem]], master_list[], 7, FALSE)</f>
        <v>#N/A</v>
      </c>
      <c r="F236" t="e">
        <f>VLOOKUP(status_sets[[#This Row],[Mainstem]], master_list[], 9, FALSE)</f>
        <v>#N/A</v>
      </c>
      <c r="G236" t="e">
        <f>VLOOKUP(status_sets[[#This Row],[Mainstem]], master_list[], 10, FALSE)</f>
        <v>#N/A</v>
      </c>
      <c r="H236" t="e">
        <f>VLOOKUP(status_sets[[#This Row],[Mainstem]], master_list[], 18, FALSE)</f>
        <v>#N/A</v>
      </c>
      <c r="I236" t="e">
        <f>VLOOKUP(status_sets[[#This Row],[Mainstem]], master_list[], 19, FALSE)</f>
        <v>#N/A</v>
      </c>
      <c r="J236" t="e">
        <f>status_sets[[#This Row],[Avg spawners]]*status_sets[[#This Row],[pNOS]]</f>
        <v>#N/A</v>
      </c>
      <c r="K236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36" t="e">
        <f>VLOOKUP(status_sets[[#This Row],[Mainstem]], master_list[], 3, FALSE)</f>
        <v>#N/A</v>
      </c>
    </row>
    <row r="237" spans="2:12" hidden="1" x14ac:dyDescent="0.3">
      <c r="B237">
        <f t="shared" si="3"/>
        <v>0</v>
      </c>
      <c r="C237">
        <v>4</v>
      </c>
      <c r="D237" t="e">
        <f>VLOOKUP(status_sets[[#This Row],[Mainstem]], master_list[], 8, FALSE)</f>
        <v>#N/A</v>
      </c>
      <c r="E237" t="e">
        <f>VLOOKUP(status_sets[[#This Row],[Mainstem]], master_list[], 7, FALSE)</f>
        <v>#N/A</v>
      </c>
      <c r="F237" t="e">
        <f>VLOOKUP(status_sets[[#This Row],[Mainstem]], master_list[], 9, FALSE)</f>
        <v>#N/A</v>
      </c>
      <c r="G237" t="e">
        <f>VLOOKUP(status_sets[[#This Row],[Mainstem]], master_list[], 10, FALSE)</f>
        <v>#N/A</v>
      </c>
      <c r="H237" t="e">
        <f>VLOOKUP(status_sets[[#This Row],[Mainstem]], master_list[], 18, FALSE)</f>
        <v>#N/A</v>
      </c>
      <c r="I237" t="e">
        <f>VLOOKUP(status_sets[[#This Row],[Mainstem]], master_list[], 19, FALSE)</f>
        <v>#N/A</v>
      </c>
      <c r="J237" t="e">
        <f>status_sets[[#This Row],[Avg spawners]]*status_sets[[#This Row],[pNOS]]</f>
        <v>#N/A</v>
      </c>
      <c r="K237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37" t="e">
        <f>VLOOKUP(status_sets[[#This Row],[Mainstem]], master_list[], 3, FALSE)</f>
        <v>#N/A</v>
      </c>
    </row>
    <row r="238" spans="2:12" hidden="1" x14ac:dyDescent="0.3">
      <c r="B238">
        <f t="shared" si="3"/>
        <v>0</v>
      </c>
      <c r="C238">
        <v>4</v>
      </c>
      <c r="D238" t="e">
        <f>VLOOKUP(status_sets[[#This Row],[Mainstem]], master_list[], 8, FALSE)</f>
        <v>#N/A</v>
      </c>
      <c r="E238" t="e">
        <f>VLOOKUP(status_sets[[#This Row],[Mainstem]], master_list[], 7, FALSE)</f>
        <v>#N/A</v>
      </c>
      <c r="F238" t="e">
        <f>VLOOKUP(status_sets[[#This Row],[Mainstem]], master_list[], 9, FALSE)</f>
        <v>#N/A</v>
      </c>
      <c r="G238" t="e">
        <f>VLOOKUP(status_sets[[#This Row],[Mainstem]], master_list[], 10, FALSE)</f>
        <v>#N/A</v>
      </c>
      <c r="H238" t="e">
        <f>VLOOKUP(status_sets[[#This Row],[Mainstem]], master_list[], 18, FALSE)</f>
        <v>#N/A</v>
      </c>
      <c r="I238" t="e">
        <f>VLOOKUP(status_sets[[#This Row],[Mainstem]], master_list[], 19, FALSE)</f>
        <v>#N/A</v>
      </c>
      <c r="J238" t="e">
        <f>status_sets[[#This Row],[Avg spawners]]*status_sets[[#This Row],[pNOS]]</f>
        <v>#N/A</v>
      </c>
      <c r="K238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38" t="e">
        <f>VLOOKUP(status_sets[[#This Row],[Mainstem]], master_list[], 3, FALSE)</f>
        <v>#N/A</v>
      </c>
    </row>
    <row r="239" spans="2:12" hidden="1" x14ac:dyDescent="0.3">
      <c r="B239">
        <f>K50</f>
        <v>0</v>
      </c>
      <c r="C239">
        <v>4</v>
      </c>
      <c r="D239" t="e">
        <f>VLOOKUP(status_sets[[#This Row],[Mainstem]], master_list[], 8, FALSE)</f>
        <v>#N/A</v>
      </c>
      <c r="E239" t="e">
        <f>VLOOKUP(status_sets[[#This Row],[Mainstem]], master_list[], 7, FALSE)</f>
        <v>#N/A</v>
      </c>
      <c r="F239" t="e">
        <f>VLOOKUP(status_sets[[#This Row],[Mainstem]], master_list[], 9, FALSE)</f>
        <v>#N/A</v>
      </c>
      <c r="G239" t="e">
        <f>VLOOKUP(status_sets[[#This Row],[Mainstem]], master_list[], 10, FALSE)</f>
        <v>#N/A</v>
      </c>
      <c r="H239" t="e">
        <f>VLOOKUP(status_sets[[#This Row],[Mainstem]], master_list[], 18, FALSE)</f>
        <v>#N/A</v>
      </c>
      <c r="I239" t="e">
        <f>VLOOKUP(status_sets[[#This Row],[Mainstem]], master_list[], 19, FALSE)</f>
        <v>#N/A</v>
      </c>
      <c r="J239" t="e">
        <f>status_sets[[#This Row],[Avg spawners]]*status_sets[[#This Row],[pNOS]]</f>
        <v>#N/A</v>
      </c>
      <c r="K239" t="e">
        <f>IF(status_sets[[#This Row],[pNOS]]=0, "", IF(status_sets[[#This Row],[Natural spawners]]&lt;=status_sets[[#This Row],[Sgen_lc]], "Red", IF(status_sets[[#This Row],[Natural spawners]]&lt;=0.85*status_sets[[#This Row],[Smsy_lc]], "Amber", IF(status_sets[[#This Row],[Natural spawners]]&gt;0.85*status_sets[[#This Row],[Smsy_lc]], "Green", NA()))))</f>
        <v>#N/A</v>
      </c>
      <c r="L239" t="e">
        <f>VLOOKUP(status_sets[[#This Row],[Mainstem]], master_list[], 3, FALSE)</f>
        <v>#N/A</v>
      </c>
    </row>
    <row r="244" spans="2:16" x14ac:dyDescent="0.3">
      <c r="B244" s="6" t="s">
        <v>232</v>
      </c>
    </row>
    <row r="246" spans="2:16" x14ac:dyDescent="0.3">
      <c r="B246" s="4" t="s">
        <v>0</v>
      </c>
      <c r="C246" t="s">
        <v>222</v>
      </c>
      <c r="H246" s="4" t="s">
        <v>0</v>
      </c>
      <c r="I246" t="s">
        <v>222</v>
      </c>
      <c r="N246" s="4" t="s">
        <v>0</v>
      </c>
      <c r="O246" t="s">
        <v>222</v>
      </c>
    </row>
    <row r="248" spans="2:16" x14ac:dyDescent="0.3">
      <c r="C248" s="4" t="s">
        <v>233</v>
      </c>
      <c r="H248" s="4" t="s">
        <v>234</v>
      </c>
      <c r="I248" s="4" t="s">
        <v>233</v>
      </c>
      <c r="N248" s="4" t="s">
        <v>235</v>
      </c>
      <c r="O248" s="4" t="s">
        <v>233</v>
      </c>
    </row>
    <row r="249" spans="2:16" x14ac:dyDescent="0.3">
      <c r="B249" s="4" t="s">
        <v>236</v>
      </c>
      <c r="C249">
        <v>1</v>
      </c>
      <c r="D249">
        <v>2</v>
      </c>
      <c r="E249">
        <v>3</v>
      </c>
      <c r="F249">
        <v>4</v>
      </c>
      <c r="H249" s="4" t="s">
        <v>223</v>
      </c>
      <c r="I249">
        <v>1</v>
      </c>
      <c r="J249">
        <v>2</v>
      </c>
      <c r="K249">
        <v>3</v>
      </c>
      <c r="L249">
        <v>4</v>
      </c>
      <c r="N249" s="4" t="s">
        <v>223</v>
      </c>
      <c r="O249">
        <v>3</v>
      </c>
      <c r="P249">
        <v>4</v>
      </c>
    </row>
    <row r="250" spans="2:16" x14ac:dyDescent="0.3">
      <c r="B250" s="5" t="s">
        <v>237</v>
      </c>
      <c r="C250" s="1">
        <v>46</v>
      </c>
      <c r="D250" s="1">
        <v>43</v>
      </c>
      <c r="E250" s="1">
        <v>19</v>
      </c>
      <c r="F250" s="1">
        <v>7</v>
      </c>
      <c r="H250" s="5" t="s">
        <v>238</v>
      </c>
      <c r="I250">
        <v>7</v>
      </c>
      <c r="J250">
        <v>7</v>
      </c>
      <c r="K250">
        <v>6</v>
      </c>
      <c r="L250">
        <v>4</v>
      </c>
      <c r="N250" s="5" t="s">
        <v>238</v>
      </c>
      <c r="O250">
        <v>3</v>
      </c>
      <c r="P250">
        <v>2</v>
      </c>
    </row>
    <row r="251" spans="2:16" x14ac:dyDescent="0.3">
      <c r="B251" s="5" t="s">
        <v>239</v>
      </c>
      <c r="C251" s="1">
        <v>4545.01</v>
      </c>
      <c r="D251" s="1">
        <v>3356.79</v>
      </c>
      <c r="E251" s="1">
        <v>2684.1400000000003</v>
      </c>
      <c r="F251" s="1">
        <v>963.91</v>
      </c>
      <c r="H251" s="5" t="s">
        <v>240</v>
      </c>
      <c r="I251">
        <v>20</v>
      </c>
      <c r="J251">
        <v>17</v>
      </c>
      <c r="K251">
        <v>10</v>
      </c>
      <c r="L251">
        <v>1</v>
      </c>
      <c r="N251" s="5" t="s">
        <v>240</v>
      </c>
      <c r="O251">
        <v>5</v>
      </c>
      <c r="P251">
        <v>1</v>
      </c>
    </row>
    <row r="252" spans="2:16" x14ac:dyDescent="0.3">
      <c r="B252" s="5" t="s">
        <v>241</v>
      </c>
      <c r="C252" s="1">
        <v>68723.663888904266</v>
      </c>
      <c r="D252" s="1">
        <v>22634.433119673504</v>
      </c>
      <c r="E252" s="1">
        <v>17810.07115386154</v>
      </c>
      <c r="F252" s="1">
        <v>4864.5384615384619</v>
      </c>
      <c r="H252" s="5" t="s">
        <v>242</v>
      </c>
      <c r="I252">
        <v>19</v>
      </c>
      <c r="J252">
        <v>19</v>
      </c>
      <c r="K252">
        <v>3</v>
      </c>
      <c r="L252">
        <v>2</v>
      </c>
      <c r="N252" s="5" t="s">
        <v>242</v>
      </c>
      <c r="O252">
        <v>11</v>
      </c>
      <c r="P252">
        <v>4</v>
      </c>
    </row>
    <row r="253" spans="2:16" x14ac:dyDescent="0.3">
      <c r="B253" s="5" t="s">
        <v>243</v>
      </c>
      <c r="C253" s="1">
        <v>11191.061327029889</v>
      </c>
      <c r="D253" s="1">
        <v>7847.8282220083274</v>
      </c>
      <c r="E253" s="1">
        <v>7847.8282220083274</v>
      </c>
      <c r="F253" s="1">
        <v>4097.6329967499996</v>
      </c>
      <c r="H253" s="5" t="s">
        <v>244</v>
      </c>
      <c r="I253">
        <v>46</v>
      </c>
      <c r="J253">
        <v>43</v>
      </c>
      <c r="K253">
        <v>19</v>
      </c>
      <c r="L253">
        <v>7</v>
      </c>
      <c r="N253" s="5" t="s">
        <v>244</v>
      </c>
      <c r="O253">
        <v>19</v>
      </c>
      <c r="P253">
        <v>7</v>
      </c>
    </row>
    <row r="254" spans="2:16" x14ac:dyDescent="0.3">
      <c r="B254" s="5" t="s">
        <v>245</v>
      </c>
      <c r="C254" s="1">
        <v>13634.5</v>
      </c>
      <c r="D254" s="1">
        <v>9949.5</v>
      </c>
      <c r="E254" s="1">
        <v>8000</v>
      </c>
      <c r="F254" s="1">
        <v>2900</v>
      </c>
    </row>
    <row r="255" spans="2:16" x14ac:dyDescent="0.3">
      <c r="B255" s="5" t="s">
        <v>246</v>
      </c>
      <c r="C255" s="1">
        <v>30740</v>
      </c>
      <c r="D255" s="1">
        <v>22370</v>
      </c>
      <c r="E255" s="1">
        <v>17984</v>
      </c>
      <c r="F255" s="1">
        <v>6540</v>
      </c>
    </row>
    <row r="256" spans="2:16" x14ac:dyDescent="0.3">
      <c r="B256" s="5"/>
      <c r="C256" s="2"/>
      <c r="D256" s="2"/>
      <c r="E256" s="2"/>
      <c r="F256" s="2"/>
    </row>
    <row r="257" spans="2:6" x14ac:dyDescent="0.3">
      <c r="B257" s="5"/>
      <c r="C257" s="2"/>
      <c r="D257" s="2"/>
      <c r="E257" s="2"/>
      <c r="F257" s="2"/>
    </row>
    <row r="260" spans="2:6" x14ac:dyDescent="0.3">
      <c r="B260" s="6" t="s">
        <v>247</v>
      </c>
    </row>
    <row r="262" spans="2:6" x14ac:dyDescent="0.3">
      <c r="B262" s="6" t="s">
        <v>248</v>
      </c>
      <c r="C262" s="6" t="s">
        <v>218</v>
      </c>
      <c r="D262" s="6" t="s">
        <v>219</v>
      </c>
      <c r="E262" s="6" t="s">
        <v>220</v>
      </c>
      <c r="F262" s="6" t="s">
        <v>221</v>
      </c>
    </row>
    <row r="263" spans="2:6" x14ac:dyDescent="0.3">
      <c r="B263" t="s">
        <v>249</v>
      </c>
      <c r="C263" s="1" t="str">
        <f>_xlfn.CONCAT(C250, " (", ROUND(100*C250/MAX($C250:$F250), 0), "%)")</f>
        <v>46 (100%)</v>
      </c>
      <c r="D263" s="1" t="str">
        <f t="shared" ref="D263:F263" si="4">_xlfn.CONCAT(D250, " (", ROUND(100*D250/MAX($C250:$F250), 0), "%)")</f>
        <v>43 (93%)</v>
      </c>
      <c r="E263" s="1" t="str">
        <f t="shared" si="4"/>
        <v>19 (41%)</v>
      </c>
      <c r="F263" s="1" t="str">
        <f t="shared" si="4"/>
        <v>7 (15%)</v>
      </c>
    </row>
    <row r="264" spans="2:6" x14ac:dyDescent="0.3">
      <c r="B264" t="s">
        <v>250</v>
      </c>
      <c r="C264" s="1" t="str">
        <f>_xlfn.CONCAT(ROUND(C251, 0), " (", ROUND(100*C251/MAX($C251:$F251), 0), "%)")</f>
        <v>4545 (100%)</v>
      </c>
      <c r="D264" s="1" t="str">
        <f t="shared" ref="D264:F264" si="5">_xlfn.CONCAT(ROUND(D251, 0), " (", ROUND(100*D251/MAX($C251:$F251), 0), "%)")</f>
        <v>3357 (74%)</v>
      </c>
      <c r="E264" s="1" t="str">
        <f t="shared" si="5"/>
        <v>2684 (59%)</v>
      </c>
      <c r="F264" s="1" t="str">
        <f t="shared" si="5"/>
        <v>964 (21%)</v>
      </c>
    </row>
    <row r="265" spans="2:6" x14ac:dyDescent="0.3">
      <c r="B265" t="s">
        <v>251</v>
      </c>
      <c r="C265" s="1">
        <f>C252</f>
        <v>68723.663888904266</v>
      </c>
      <c r="D265" s="1">
        <f t="shared" ref="D265:F265" si="6">D252</f>
        <v>22634.433119673504</v>
      </c>
      <c r="E265" s="1">
        <f t="shared" si="6"/>
        <v>17810.07115386154</v>
      </c>
      <c r="F265" s="1">
        <f t="shared" si="6"/>
        <v>4864.5384615384619</v>
      </c>
    </row>
    <row r="266" spans="2:6" x14ac:dyDescent="0.3">
      <c r="B266" t="s">
        <v>252</v>
      </c>
      <c r="C266" t="e">
        <f>NA()</f>
        <v>#N/A</v>
      </c>
      <c r="D266" t="e">
        <f>NA()</f>
        <v>#N/A</v>
      </c>
      <c r="E266" s="1">
        <f>E253</f>
        <v>7847.8282220083274</v>
      </c>
      <c r="F266" s="1">
        <f>F253</f>
        <v>4097.6329967499996</v>
      </c>
    </row>
    <row r="267" spans="2:6" x14ac:dyDescent="0.3">
      <c r="B267" t="s">
        <v>253</v>
      </c>
      <c r="C267" s="1">
        <f>C254</f>
        <v>13634.5</v>
      </c>
      <c r="D267" s="1">
        <f t="shared" ref="D267:F267" si="7">D254</f>
        <v>9949.5</v>
      </c>
      <c r="E267" s="1">
        <f t="shared" si="7"/>
        <v>8000</v>
      </c>
      <c r="F267" s="1">
        <f t="shared" si="7"/>
        <v>2900</v>
      </c>
    </row>
    <row r="268" spans="2:6" x14ac:dyDescent="0.3">
      <c r="B268" t="s">
        <v>254</v>
      </c>
      <c r="C268" s="1">
        <f>0.85*C255</f>
        <v>26129</v>
      </c>
      <c r="D268" s="1">
        <f t="shared" ref="D268:F268" si="8">0.85*D255</f>
        <v>19014.5</v>
      </c>
      <c r="E268" s="1">
        <f t="shared" si="8"/>
        <v>15286.4</v>
      </c>
      <c r="F268" s="1">
        <f t="shared" si="8"/>
        <v>5559</v>
      </c>
    </row>
    <row r="269" spans="2:6" x14ac:dyDescent="0.3">
      <c r="B269" t="s">
        <v>255</v>
      </c>
      <c r="C269" t="str">
        <f>IF(C265&lt;=C267, "Red", IF(C265&lt;=C268, "Amber", IF(C265&gt;C268, "Green", NA())))</f>
        <v>Green</v>
      </c>
      <c r="D269" t="str">
        <f t="shared" ref="D269:F269" si="9">IF(D265&lt;=D267, "Red", IF(D265&lt;=D268, "Amber", IF(D265&gt;D268, "Green", NA())))</f>
        <v>Green</v>
      </c>
      <c r="E269" t="str">
        <f t="shared" si="9"/>
        <v>Green</v>
      </c>
      <c r="F269" t="str">
        <f t="shared" si="9"/>
        <v>Amber</v>
      </c>
    </row>
    <row r="270" spans="2:6" x14ac:dyDescent="0.3">
      <c r="B270" t="s">
        <v>256</v>
      </c>
      <c r="C270" t="e">
        <f>IF(C266&lt;=C267, "Red", IF(C266&lt;=C268, "Amber", IF(C266&gt;C268, "Green", NA())))</f>
        <v>#N/A</v>
      </c>
      <c r="D270" t="e">
        <f t="shared" ref="D270:F270" si="10">IF(D266&lt;=D267, "Red", IF(D266&lt;=D268, "Amber", IF(D266&gt;D268, "Green", NA())))</f>
        <v>#N/A</v>
      </c>
      <c r="E270" t="str">
        <f t="shared" si="10"/>
        <v>Red</v>
      </c>
      <c r="F270" t="str">
        <f t="shared" si="10"/>
        <v>Amber</v>
      </c>
    </row>
    <row r="271" spans="2:6" x14ac:dyDescent="0.3">
      <c r="B271" t="s">
        <v>257</v>
      </c>
      <c r="C271">
        <f>I252</f>
        <v>19</v>
      </c>
      <c r="D271">
        <f t="shared" ref="D271:F271" si="11">J252</f>
        <v>19</v>
      </c>
      <c r="E271">
        <f t="shared" si="11"/>
        <v>3</v>
      </c>
      <c r="F271">
        <f t="shared" si="11"/>
        <v>2</v>
      </c>
    </row>
    <row r="272" spans="2:6" x14ac:dyDescent="0.3">
      <c r="B272" t="s">
        <v>258</v>
      </c>
      <c r="C272">
        <f>I250</f>
        <v>7</v>
      </c>
      <c r="D272">
        <f t="shared" ref="D272:F272" si="12">J250</f>
        <v>7</v>
      </c>
      <c r="E272">
        <f t="shared" si="12"/>
        <v>6</v>
      </c>
      <c r="F272">
        <f t="shared" si="12"/>
        <v>4</v>
      </c>
    </row>
    <row r="273" spans="2:31" x14ac:dyDescent="0.3">
      <c r="B273" t="s">
        <v>259</v>
      </c>
      <c r="C273">
        <f>I251</f>
        <v>20</v>
      </c>
      <c r="D273">
        <f t="shared" ref="D273:F273" si="13">J251</f>
        <v>17</v>
      </c>
      <c r="E273">
        <f t="shared" si="13"/>
        <v>10</v>
      </c>
      <c r="F273">
        <f t="shared" si="13"/>
        <v>1</v>
      </c>
    </row>
    <row r="274" spans="2:31" x14ac:dyDescent="0.3">
      <c r="B274" t="s">
        <v>260</v>
      </c>
      <c r="C274" t="e">
        <f>NA()</f>
        <v>#N/A</v>
      </c>
      <c r="D274" t="e">
        <f>NA()</f>
        <v>#N/A</v>
      </c>
      <c r="E274">
        <f>O252</f>
        <v>11</v>
      </c>
      <c r="F274">
        <f>P252</f>
        <v>4</v>
      </c>
    </row>
    <row r="275" spans="2:31" x14ac:dyDescent="0.3">
      <c r="B275" t="s">
        <v>261</v>
      </c>
      <c r="C275" t="e">
        <f>NA()</f>
        <v>#N/A</v>
      </c>
      <c r="D275" t="e">
        <f>NA()</f>
        <v>#N/A</v>
      </c>
      <c r="E275">
        <f>O250</f>
        <v>3</v>
      </c>
      <c r="F275">
        <f>P250</f>
        <v>2</v>
      </c>
    </row>
    <row r="276" spans="2:31" x14ac:dyDescent="0.3">
      <c r="B276" t="s">
        <v>262</v>
      </c>
      <c r="C276" t="e">
        <f>NA()</f>
        <v>#N/A</v>
      </c>
      <c r="D276" t="e">
        <f>NA()</f>
        <v>#N/A</v>
      </c>
      <c r="E276">
        <f>O251</f>
        <v>5</v>
      </c>
      <c r="F276">
        <f>P251</f>
        <v>1</v>
      </c>
    </row>
    <row r="286" spans="2:31" x14ac:dyDescent="0.3">
      <c r="B286" s="6" t="s">
        <v>263</v>
      </c>
    </row>
    <row r="288" spans="2:31" x14ac:dyDescent="0.3">
      <c r="B288" s="4" t="s">
        <v>0</v>
      </c>
      <c r="C288" t="s">
        <v>222</v>
      </c>
      <c r="P288" s="4" t="s">
        <v>0</v>
      </c>
      <c r="Q288" t="s">
        <v>222</v>
      </c>
      <c r="AD288" s="4" t="s">
        <v>0</v>
      </c>
      <c r="AE288" t="s">
        <v>222</v>
      </c>
    </row>
    <row r="290" spans="2:42" x14ac:dyDescent="0.3">
      <c r="C290" s="4" t="s">
        <v>233</v>
      </c>
      <c r="P290" s="4" t="s">
        <v>234</v>
      </c>
      <c r="Q290" s="4" t="s">
        <v>233</v>
      </c>
      <c r="AD290" s="4" t="s">
        <v>235</v>
      </c>
      <c r="AE290" s="4" t="s">
        <v>233</v>
      </c>
    </row>
    <row r="291" spans="2:42" x14ac:dyDescent="0.3">
      <c r="C291" t="s">
        <v>264</v>
      </c>
      <c r="G291" t="s">
        <v>265</v>
      </c>
      <c r="K291" t="s">
        <v>266</v>
      </c>
      <c r="Q291" t="s">
        <v>264</v>
      </c>
      <c r="U291" t="s">
        <v>265</v>
      </c>
      <c r="Y291" t="s">
        <v>266</v>
      </c>
      <c r="AE291" t="s">
        <v>264</v>
      </c>
      <c r="AI291" t="s">
        <v>265</v>
      </c>
      <c r="AM291" t="s">
        <v>266</v>
      </c>
    </row>
    <row r="292" spans="2:42" x14ac:dyDescent="0.3">
      <c r="B292" s="4" t="s">
        <v>236</v>
      </c>
      <c r="C292">
        <v>1</v>
      </c>
      <c r="D292">
        <v>2</v>
      </c>
      <c r="E292">
        <v>3</v>
      </c>
      <c r="F292">
        <v>4</v>
      </c>
      <c r="G292">
        <v>1</v>
      </c>
      <c r="H292">
        <v>2</v>
      </c>
      <c r="I292">
        <v>3</v>
      </c>
      <c r="J292">
        <v>4</v>
      </c>
      <c r="K292">
        <v>1</v>
      </c>
      <c r="L292">
        <v>2</v>
      </c>
      <c r="M292">
        <v>3</v>
      </c>
      <c r="N292">
        <v>4</v>
      </c>
      <c r="P292" s="4" t="s">
        <v>223</v>
      </c>
      <c r="Q292">
        <v>1</v>
      </c>
      <c r="R292">
        <v>2</v>
      </c>
      <c r="S292">
        <v>3</v>
      </c>
      <c r="T292">
        <v>4</v>
      </c>
      <c r="U292">
        <v>1</v>
      </c>
      <c r="V292">
        <v>2</v>
      </c>
      <c r="W292">
        <v>3</v>
      </c>
      <c r="X292">
        <v>4</v>
      </c>
      <c r="Y292">
        <v>1</v>
      </c>
      <c r="Z292">
        <v>2</v>
      </c>
      <c r="AA292">
        <v>3</v>
      </c>
      <c r="AB292">
        <v>4</v>
      </c>
      <c r="AD292" s="4" t="s">
        <v>223</v>
      </c>
      <c r="AE292">
        <v>1</v>
      </c>
      <c r="AF292">
        <v>2</v>
      </c>
      <c r="AG292">
        <v>3</v>
      </c>
      <c r="AH292">
        <v>4</v>
      </c>
      <c r="AI292">
        <v>1</v>
      </c>
      <c r="AJ292">
        <v>2</v>
      </c>
      <c r="AK292">
        <v>3</v>
      </c>
      <c r="AL292">
        <v>4</v>
      </c>
      <c r="AM292">
        <v>1</v>
      </c>
      <c r="AN292">
        <v>2</v>
      </c>
      <c r="AO292">
        <v>3</v>
      </c>
      <c r="AP292">
        <v>4</v>
      </c>
    </row>
    <row r="293" spans="2:42" x14ac:dyDescent="0.3">
      <c r="B293" s="5" t="s">
        <v>237</v>
      </c>
      <c r="C293" s="1">
        <v>21</v>
      </c>
      <c r="D293" s="1">
        <v>19</v>
      </c>
      <c r="E293" s="1">
        <v>9</v>
      </c>
      <c r="F293" s="1">
        <v>3</v>
      </c>
      <c r="G293" s="1">
        <v>23</v>
      </c>
      <c r="H293" s="1">
        <v>22</v>
      </c>
      <c r="I293" s="1">
        <v>9</v>
      </c>
      <c r="J293" s="1">
        <v>3</v>
      </c>
      <c r="K293" s="1">
        <v>2</v>
      </c>
      <c r="L293" s="1">
        <v>2</v>
      </c>
      <c r="M293" s="1">
        <v>1</v>
      </c>
      <c r="N293" s="1">
        <v>1</v>
      </c>
      <c r="P293" s="5" t="s">
        <v>238</v>
      </c>
      <c r="Q293" s="1">
        <v>3</v>
      </c>
      <c r="R293" s="1">
        <v>3</v>
      </c>
      <c r="S293" s="1">
        <v>2</v>
      </c>
      <c r="T293" s="1">
        <v>1</v>
      </c>
      <c r="U293" s="1">
        <v>4</v>
      </c>
      <c r="V293" s="1">
        <v>4</v>
      </c>
      <c r="W293" s="1">
        <v>4</v>
      </c>
      <c r="X293" s="1">
        <v>3</v>
      </c>
      <c r="Y293" s="1"/>
      <c r="Z293" s="1"/>
      <c r="AA293" s="1"/>
      <c r="AB293" s="1"/>
      <c r="AD293" s="5" t="s">
        <v>238</v>
      </c>
      <c r="AE293" s="1">
        <v>1</v>
      </c>
      <c r="AF293" s="1">
        <v>1</v>
      </c>
      <c r="AG293" s="1">
        <v>1</v>
      </c>
      <c r="AH293" s="1">
        <v>1</v>
      </c>
      <c r="AI293" s="1">
        <v>2</v>
      </c>
      <c r="AJ293" s="1">
        <v>2</v>
      </c>
      <c r="AK293" s="1">
        <v>2</v>
      </c>
      <c r="AL293" s="1">
        <v>1</v>
      </c>
      <c r="AM293" s="1"/>
      <c r="AN293" s="1"/>
      <c r="AO293" s="1"/>
      <c r="AP293" s="1"/>
    </row>
    <row r="294" spans="2:42" x14ac:dyDescent="0.3">
      <c r="B294" s="5" t="s">
        <v>239</v>
      </c>
      <c r="C294" s="1">
        <v>2405.5200000000004</v>
      </c>
      <c r="D294" s="1">
        <v>1237.01</v>
      </c>
      <c r="E294" s="1">
        <v>1023.36</v>
      </c>
      <c r="F294" s="1">
        <v>460.36</v>
      </c>
      <c r="G294" s="1">
        <v>1923.4900000000002</v>
      </c>
      <c r="H294" s="1">
        <v>1903.7800000000002</v>
      </c>
      <c r="I294" s="1">
        <v>1493.78</v>
      </c>
      <c r="J294" s="1">
        <v>336.55</v>
      </c>
      <c r="K294" s="1">
        <v>216</v>
      </c>
      <c r="L294" s="1">
        <v>216</v>
      </c>
      <c r="M294" s="1">
        <v>167</v>
      </c>
      <c r="N294" s="1">
        <v>167</v>
      </c>
      <c r="P294" s="5" t="s">
        <v>240</v>
      </c>
      <c r="Q294" s="1">
        <v>9</v>
      </c>
      <c r="R294" s="1">
        <v>7</v>
      </c>
      <c r="S294" s="1">
        <v>5</v>
      </c>
      <c r="T294" s="1"/>
      <c r="U294" s="1">
        <v>9</v>
      </c>
      <c r="V294" s="1">
        <v>8</v>
      </c>
      <c r="W294" s="1">
        <v>4</v>
      </c>
      <c r="X294" s="1"/>
      <c r="Y294" s="1">
        <v>2</v>
      </c>
      <c r="Z294" s="1">
        <v>2</v>
      </c>
      <c r="AA294" s="1">
        <v>1</v>
      </c>
      <c r="AB294" s="1">
        <v>1</v>
      </c>
      <c r="AD294" s="5" t="s">
        <v>240</v>
      </c>
      <c r="AE294" s="1">
        <v>5</v>
      </c>
      <c r="AF294" s="1">
        <v>4</v>
      </c>
      <c r="AG294" s="1">
        <v>4</v>
      </c>
      <c r="AH294" s="1"/>
      <c r="AI294" s="1">
        <v>1</v>
      </c>
      <c r="AJ294" s="1"/>
      <c r="AK294" s="1"/>
      <c r="AL294" s="1"/>
      <c r="AM294" s="1">
        <v>1</v>
      </c>
      <c r="AN294" s="1">
        <v>1</v>
      </c>
      <c r="AO294" s="1">
        <v>1</v>
      </c>
      <c r="AP294" s="1">
        <v>1</v>
      </c>
    </row>
    <row r="295" spans="2:42" x14ac:dyDescent="0.3">
      <c r="B295" s="5" t="s">
        <v>241</v>
      </c>
      <c r="C295" s="1">
        <v>34712.992307707689</v>
      </c>
      <c r="D295" s="1">
        <v>6882.9923077076928</v>
      </c>
      <c r="E295" s="1">
        <v>5197.9230769384612</v>
      </c>
      <c r="F295" s="1">
        <v>531.84615384615381</v>
      </c>
      <c r="G295" s="1">
        <v>30737.90235042735</v>
      </c>
      <c r="H295" s="1">
        <v>12478.671581196582</v>
      </c>
      <c r="I295" s="1">
        <v>9712.5326923076918</v>
      </c>
      <c r="J295" s="1">
        <v>1433.0769230769231</v>
      </c>
      <c r="K295" s="1">
        <v>3272.7692307692309</v>
      </c>
      <c r="L295" s="1">
        <v>3272.7692307692309</v>
      </c>
      <c r="M295" s="1">
        <v>2899.6153846153848</v>
      </c>
      <c r="N295" s="1">
        <v>2899.6153846153848</v>
      </c>
      <c r="P295" s="5" t="s">
        <v>242</v>
      </c>
      <c r="Q295" s="1">
        <v>9</v>
      </c>
      <c r="R295" s="1">
        <v>9</v>
      </c>
      <c r="S295" s="1">
        <v>2</v>
      </c>
      <c r="T295" s="1">
        <v>2</v>
      </c>
      <c r="U295" s="1">
        <v>10</v>
      </c>
      <c r="V295" s="1">
        <v>10</v>
      </c>
      <c r="W295" s="1">
        <v>1</v>
      </c>
      <c r="X295" s="1"/>
      <c r="Y295" s="1"/>
      <c r="Z295" s="1"/>
      <c r="AA295" s="1"/>
      <c r="AB295" s="1"/>
      <c r="AD295" s="5" t="s">
        <v>242</v>
      </c>
      <c r="AE295" s="1">
        <v>5</v>
      </c>
      <c r="AF295" s="1">
        <v>4</v>
      </c>
      <c r="AG295" s="1">
        <v>4</v>
      </c>
      <c r="AH295" s="1">
        <v>2</v>
      </c>
      <c r="AI295" s="1">
        <v>7</v>
      </c>
      <c r="AJ295" s="1">
        <v>7</v>
      </c>
      <c r="AK295" s="1">
        <v>7</v>
      </c>
      <c r="AL295" s="1">
        <v>2</v>
      </c>
      <c r="AM295" s="1"/>
      <c r="AN295" s="1"/>
      <c r="AO295" s="1"/>
      <c r="AP295" s="1"/>
    </row>
    <row r="296" spans="2:42" x14ac:dyDescent="0.3">
      <c r="B296" s="5" t="s">
        <v>243</v>
      </c>
      <c r="C296" s="1">
        <v>5704.5610199258836</v>
      </c>
      <c r="D296" s="1">
        <v>2711.7042941350915</v>
      </c>
      <c r="E296" s="1">
        <v>2711.7042941350915</v>
      </c>
      <c r="F296" s="1">
        <v>430.86892090384617</v>
      </c>
      <c r="G296" s="1">
        <v>2790.5162121040066</v>
      </c>
      <c r="H296" s="1">
        <v>2440.1398328732371</v>
      </c>
      <c r="I296" s="1">
        <v>2440.1398328732371</v>
      </c>
      <c r="J296" s="1">
        <v>970.77998084615388</v>
      </c>
      <c r="K296" s="1">
        <v>2695.9840949999998</v>
      </c>
      <c r="L296" s="1">
        <v>2695.9840949999998</v>
      </c>
      <c r="M296" s="1">
        <v>2695.9840949999998</v>
      </c>
      <c r="N296" s="1">
        <v>2695.9840949999998</v>
      </c>
      <c r="P296" s="5" t="s">
        <v>244</v>
      </c>
      <c r="Q296" s="1">
        <v>21</v>
      </c>
      <c r="R296" s="1">
        <v>19</v>
      </c>
      <c r="S296" s="1">
        <v>9</v>
      </c>
      <c r="T296" s="1">
        <v>3</v>
      </c>
      <c r="U296" s="1">
        <v>23</v>
      </c>
      <c r="V296" s="1">
        <v>22</v>
      </c>
      <c r="W296" s="1">
        <v>9</v>
      </c>
      <c r="X296" s="1">
        <v>3</v>
      </c>
      <c r="Y296" s="1">
        <v>2</v>
      </c>
      <c r="Z296" s="1">
        <v>2</v>
      </c>
      <c r="AA296" s="1">
        <v>1</v>
      </c>
      <c r="AB296" s="1">
        <v>1</v>
      </c>
      <c r="AD296" s="5" t="s">
        <v>244</v>
      </c>
      <c r="AE296" s="1">
        <v>11</v>
      </c>
      <c r="AF296" s="1">
        <v>9</v>
      </c>
      <c r="AG296" s="1">
        <v>9</v>
      </c>
      <c r="AH296" s="1">
        <v>3</v>
      </c>
      <c r="AI296" s="1">
        <v>10</v>
      </c>
      <c r="AJ296" s="1">
        <v>9</v>
      </c>
      <c r="AK296" s="1">
        <v>9</v>
      </c>
      <c r="AL296" s="1">
        <v>3</v>
      </c>
      <c r="AM296" s="1">
        <v>1</v>
      </c>
      <c r="AN296" s="1">
        <v>1</v>
      </c>
      <c r="AO296" s="1">
        <v>1</v>
      </c>
      <c r="AP296" s="1">
        <v>1</v>
      </c>
    </row>
    <row r="297" spans="2:42" x14ac:dyDescent="0.3">
      <c r="B297" s="5" t="s">
        <v>245</v>
      </c>
      <c r="C297" s="1">
        <v>7146</v>
      </c>
      <c r="D297" s="1">
        <v>3516</v>
      </c>
      <c r="E297" s="1">
        <v>2903</v>
      </c>
      <c r="F297" s="1">
        <v>1390</v>
      </c>
      <c r="G297" s="1">
        <v>5848.5</v>
      </c>
      <c r="H297" s="1">
        <v>5793.5</v>
      </c>
      <c r="I297" s="1">
        <v>4597</v>
      </c>
      <c r="J297" s="1">
        <v>1010</v>
      </c>
      <c r="K297" s="1">
        <v>640</v>
      </c>
      <c r="L297" s="1">
        <v>640</v>
      </c>
      <c r="M297" s="1">
        <v>500</v>
      </c>
      <c r="N297" s="1">
        <v>500</v>
      </c>
    </row>
    <row r="298" spans="2:42" x14ac:dyDescent="0.3">
      <c r="B298" s="5" t="s">
        <v>246</v>
      </c>
      <c r="C298" s="1">
        <v>16225</v>
      </c>
      <c r="D298" s="1">
        <v>7975</v>
      </c>
      <c r="E298" s="1">
        <v>6594</v>
      </c>
      <c r="F298" s="1">
        <v>3140</v>
      </c>
      <c r="G298" s="1">
        <v>13095</v>
      </c>
      <c r="H298" s="1">
        <v>12975</v>
      </c>
      <c r="I298" s="1">
        <v>10290</v>
      </c>
      <c r="J298" s="1">
        <v>2300</v>
      </c>
      <c r="K298" s="1">
        <v>1420</v>
      </c>
      <c r="L298" s="1">
        <v>1420</v>
      </c>
      <c r="M298" s="1">
        <v>1100</v>
      </c>
      <c r="N298" s="1">
        <v>1100</v>
      </c>
    </row>
    <row r="302" spans="2:42" x14ac:dyDescent="0.3">
      <c r="B302" s="6" t="s">
        <v>267</v>
      </c>
    </row>
    <row r="304" spans="2:42" x14ac:dyDescent="0.3">
      <c r="C304" s="6" t="s">
        <v>23</v>
      </c>
      <c r="D304" s="6"/>
      <c r="E304" s="6"/>
      <c r="F304" s="6"/>
      <c r="G304" s="6" t="s">
        <v>268</v>
      </c>
      <c r="H304" s="6"/>
      <c r="I304" s="6"/>
      <c r="J304" s="6"/>
      <c r="K304" s="6" t="s">
        <v>201</v>
      </c>
    </row>
    <row r="305" spans="2:14" x14ac:dyDescent="0.3">
      <c r="B305" s="6" t="s">
        <v>248</v>
      </c>
      <c r="C305" s="6" t="s">
        <v>218</v>
      </c>
      <c r="D305" s="6" t="s">
        <v>219</v>
      </c>
      <c r="E305" s="6" t="s">
        <v>220</v>
      </c>
      <c r="F305" s="6" t="s">
        <v>221</v>
      </c>
      <c r="G305" s="6" t="s">
        <v>218</v>
      </c>
      <c r="H305" s="6" t="s">
        <v>219</v>
      </c>
      <c r="I305" s="6" t="s">
        <v>220</v>
      </c>
      <c r="J305" s="6" t="s">
        <v>221</v>
      </c>
      <c r="K305" s="6" t="s">
        <v>218</v>
      </c>
      <c r="L305" s="6" t="s">
        <v>219</v>
      </c>
      <c r="M305" s="6" t="s">
        <v>220</v>
      </c>
      <c r="N305" s="6" t="s">
        <v>221</v>
      </c>
    </row>
    <row r="306" spans="2:14" x14ac:dyDescent="0.3">
      <c r="B306" t="s">
        <v>249</v>
      </c>
      <c r="C306" s="1" t="str">
        <f>_xlfn.CONCAT(C293, " (", ROUND(100*C293/MAX($C293:$F293), 0), "%)")</f>
        <v>21 (100%)</v>
      </c>
      <c r="D306" s="1" t="str">
        <f t="shared" ref="D306:F307" si="14">_xlfn.CONCAT(D293, " (", ROUND(100*D293/MAX($C293:$F293), 0), "%)")</f>
        <v>19 (90%)</v>
      </c>
      <c r="E306" s="1" t="str">
        <f t="shared" si="14"/>
        <v>9 (43%)</v>
      </c>
      <c r="F306" s="1" t="str">
        <f t="shared" si="14"/>
        <v>3 (14%)</v>
      </c>
      <c r="G306" s="1" t="str">
        <f>_xlfn.CONCAT(G293, " (", ROUND(100*G293/MAX($G293:$J293), 0), "%)")</f>
        <v>23 (100%)</v>
      </c>
      <c r="H306" s="1" t="str">
        <f t="shared" ref="H306:J307" si="15">_xlfn.CONCAT(H293, " (", ROUND(100*H293/MAX($G293:$J293), 0), "%)")</f>
        <v>22 (96%)</v>
      </c>
      <c r="I306" s="1" t="str">
        <f t="shared" si="15"/>
        <v>9 (39%)</v>
      </c>
      <c r="J306" s="1" t="str">
        <f t="shared" si="15"/>
        <v>3 (13%)</v>
      </c>
      <c r="K306" s="1" t="str">
        <f>_xlfn.CONCAT(K293, " (", ROUND(100*K293/MAX($K293:$N293), 0), "%)")</f>
        <v>2 (100%)</v>
      </c>
      <c r="L306" s="1" t="str">
        <f t="shared" ref="L306:N307" si="16">_xlfn.CONCAT(L293, " (", ROUND(100*L293/MAX($K293:$N293), 0), "%)")</f>
        <v>2 (100%)</v>
      </c>
      <c r="M306" s="1" t="str">
        <f t="shared" si="16"/>
        <v>1 (50%)</v>
      </c>
      <c r="N306" s="1" t="str">
        <f t="shared" si="16"/>
        <v>1 (50%)</v>
      </c>
    </row>
    <row r="307" spans="2:14" x14ac:dyDescent="0.3">
      <c r="B307" t="s">
        <v>250</v>
      </c>
      <c r="C307" s="1" t="str">
        <f>_xlfn.CONCAT(C294, " (", ROUND(100*C294/MAX($C294:$F294), 0), "%)")</f>
        <v>2405.52 (100%)</v>
      </c>
      <c r="D307" s="1" t="str">
        <f t="shared" si="14"/>
        <v>1237.01 (51%)</v>
      </c>
      <c r="E307" s="1" t="str">
        <f t="shared" si="14"/>
        <v>1023.36 (43%)</v>
      </c>
      <c r="F307" s="1" t="str">
        <f t="shared" si="14"/>
        <v>460.36 (19%)</v>
      </c>
      <c r="G307" s="1" t="str">
        <f>_xlfn.CONCAT(G294, " (", ROUND(100*G294/MAX($G294:$J294), 0), "%)")</f>
        <v>1923.49 (100%)</v>
      </c>
      <c r="H307" s="1" t="str">
        <f t="shared" si="15"/>
        <v>1903.78 (99%)</v>
      </c>
      <c r="I307" s="1" t="str">
        <f t="shared" si="15"/>
        <v>1493.78 (78%)</v>
      </c>
      <c r="J307" s="1" t="str">
        <f t="shared" si="15"/>
        <v>336.55 (17%)</v>
      </c>
      <c r="K307" s="1" t="str">
        <f>_xlfn.CONCAT(K294, " (", ROUND(100*K294/MAX($K294:$N294), 0), "%)")</f>
        <v>216 (100%)</v>
      </c>
      <c r="L307" s="1" t="str">
        <f t="shared" si="16"/>
        <v>216 (100%)</v>
      </c>
      <c r="M307" s="1" t="str">
        <f t="shared" si="16"/>
        <v>167 (77%)</v>
      </c>
      <c r="N307" s="1" t="str">
        <f t="shared" si="16"/>
        <v>167 (77%)</v>
      </c>
    </row>
    <row r="308" spans="2:14" x14ac:dyDescent="0.3">
      <c r="B308" t="s">
        <v>251</v>
      </c>
      <c r="C308" s="1">
        <f>C295</f>
        <v>34712.992307707689</v>
      </c>
      <c r="D308" s="1">
        <f t="shared" ref="D308:N308" si="17">D295</f>
        <v>6882.9923077076928</v>
      </c>
      <c r="E308" s="1">
        <f t="shared" si="17"/>
        <v>5197.9230769384612</v>
      </c>
      <c r="F308" s="1">
        <f t="shared" si="17"/>
        <v>531.84615384615381</v>
      </c>
      <c r="G308" s="1">
        <f t="shared" si="17"/>
        <v>30737.90235042735</v>
      </c>
      <c r="H308" s="1">
        <f t="shared" si="17"/>
        <v>12478.671581196582</v>
      </c>
      <c r="I308" s="1">
        <f t="shared" si="17"/>
        <v>9712.5326923076918</v>
      </c>
      <c r="J308" s="1">
        <f t="shared" si="17"/>
        <v>1433.0769230769231</v>
      </c>
      <c r="K308" s="1">
        <f t="shared" si="17"/>
        <v>3272.7692307692309</v>
      </c>
      <c r="L308" s="1">
        <f t="shared" si="17"/>
        <v>3272.7692307692309</v>
      </c>
      <c r="M308" s="1">
        <f t="shared" si="17"/>
        <v>2899.6153846153848</v>
      </c>
      <c r="N308" s="1">
        <f t="shared" si="17"/>
        <v>2899.6153846153848</v>
      </c>
    </row>
    <row r="309" spans="2:14" x14ac:dyDescent="0.3">
      <c r="B309" t="s">
        <v>252</v>
      </c>
      <c r="C309" t="e">
        <f>NA()</f>
        <v>#N/A</v>
      </c>
      <c r="D309" t="e">
        <f>NA()</f>
        <v>#N/A</v>
      </c>
      <c r="E309" s="1">
        <f>E296</f>
        <v>2711.7042941350915</v>
      </c>
      <c r="F309" s="1">
        <f>F296</f>
        <v>430.86892090384617</v>
      </c>
      <c r="G309" t="e">
        <f>NA()</f>
        <v>#N/A</v>
      </c>
      <c r="H309" t="e">
        <f>NA()</f>
        <v>#N/A</v>
      </c>
      <c r="I309" s="1">
        <f>I296</f>
        <v>2440.1398328732371</v>
      </c>
      <c r="J309" s="1">
        <f>J296</f>
        <v>970.77998084615388</v>
      </c>
      <c r="K309" t="e">
        <f>NA()</f>
        <v>#N/A</v>
      </c>
      <c r="L309" t="e">
        <f>NA()</f>
        <v>#N/A</v>
      </c>
      <c r="M309" s="1">
        <f>M296</f>
        <v>2695.9840949999998</v>
      </c>
      <c r="N309" s="1">
        <f>N296</f>
        <v>2695.9840949999998</v>
      </c>
    </row>
    <row r="310" spans="2:14" x14ac:dyDescent="0.3">
      <c r="B310" t="s">
        <v>253</v>
      </c>
      <c r="C310" s="1">
        <f>C297</f>
        <v>7146</v>
      </c>
      <c r="D310" s="1">
        <f t="shared" ref="D310:N310" si="18">D297</f>
        <v>3516</v>
      </c>
      <c r="E310" s="1">
        <f t="shared" si="18"/>
        <v>2903</v>
      </c>
      <c r="F310" s="1">
        <f t="shared" si="18"/>
        <v>1390</v>
      </c>
      <c r="G310" s="1">
        <f t="shared" si="18"/>
        <v>5848.5</v>
      </c>
      <c r="H310" s="1">
        <f t="shared" si="18"/>
        <v>5793.5</v>
      </c>
      <c r="I310" s="1">
        <f t="shared" si="18"/>
        <v>4597</v>
      </c>
      <c r="J310" s="1">
        <f t="shared" si="18"/>
        <v>1010</v>
      </c>
      <c r="K310" s="1">
        <f t="shared" si="18"/>
        <v>640</v>
      </c>
      <c r="L310" s="1">
        <f t="shared" si="18"/>
        <v>640</v>
      </c>
      <c r="M310" s="1">
        <f t="shared" si="18"/>
        <v>500</v>
      </c>
      <c r="N310" s="1">
        <f t="shared" si="18"/>
        <v>500</v>
      </c>
    </row>
    <row r="311" spans="2:14" x14ac:dyDescent="0.3">
      <c r="B311" t="s">
        <v>254</v>
      </c>
      <c r="C311" s="1">
        <f>0.85*C298</f>
        <v>13791.25</v>
      </c>
      <c r="D311" s="1">
        <f t="shared" ref="D311:N311" si="19">0.85*D298</f>
        <v>6778.75</v>
      </c>
      <c r="E311" s="1">
        <f t="shared" si="19"/>
        <v>5604.9</v>
      </c>
      <c r="F311" s="1">
        <f t="shared" si="19"/>
        <v>2669</v>
      </c>
      <c r="G311" s="1">
        <f t="shared" si="19"/>
        <v>11130.75</v>
      </c>
      <c r="H311" s="1">
        <f t="shared" si="19"/>
        <v>11028.75</v>
      </c>
      <c r="I311" s="1">
        <f t="shared" si="19"/>
        <v>8746.5</v>
      </c>
      <c r="J311" s="1">
        <f t="shared" si="19"/>
        <v>1955</v>
      </c>
      <c r="K311" s="1">
        <f t="shared" si="19"/>
        <v>1207</v>
      </c>
      <c r="L311" s="1">
        <f t="shared" si="19"/>
        <v>1207</v>
      </c>
      <c r="M311" s="1">
        <f t="shared" si="19"/>
        <v>935</v>
      </c>
      <c r="N311" s="1">
        <f t="shared" si="19"/>
        <v>935</v>
      </c>
    </row>
    <row r="312" spans="2:14" x14ac:dyDescent="0.3">
      <c r="B312" t="s">
        <v>269</v>
      </c>
      <c r="C312" t="str">
        <f>IF(C308&lt;=C310, "Red", IF(C308&lt;=C311, "Amber", IF(C308&gt;C311, "Green", NA())))</f>
        <v>Green</v>
      </c>
      <c r="D312" t="str">
        <f t="shared" ref="D312:N312" si="20">IF(D308&lt;=D310, "Red", IF(D308&lt;=D311, "Amber", IF(D308&gt;D311, "Green", NA())))</f>
        <v>Green</v>
      </c>
      <c r="E312" t="str">
        <f t="shared" si="20"/>
        <v>Amber</v>
      </c>
      <c r="F312" t="str">
        <f t="shared" si="20"/>
        <v>Red</v>
      </c>
      <c r="G312" t="str">
        <f t="shared" si="20"/>
        <v>Green</v>
      </c>
      <c r="H312" t="str">
        <f t="shared" si="20"/>
        <v>Green</v>
      </c>
      <c r="I312" t="str">
        <f t="shared" si="20"/>
        <v>Green</v>
      </c>
      <c r="J312" t="str">
        <f t="shared" si="20"/>
        <v>Amber</v>
      </c>
      <c r="K312" t="str">
        <f t="shared" si="20"/>
        <v>Green</v>
      </c>
      <c r="L312" t="str">
        <f t="shared" si="20"/>
        <v>Green</v>
      </c>
      <c r="M312" t="str">
        <f t="shared" si="20"/>
        <v>Green</v>
      </c>
      <c r="N312" t="str">
        <f t="shared" si="20"/>
        <v>Green</v>
      </c>
    </row>
    <row r="313" spans="2:14" x14ac:dyDescent="0.3">
      <c r="B313" t="s">
        <v>270</v>
      </c>
      <c r="C313" t="e">
        <f>IF(C309&lt;=C310, "Red", IF(C309&lt;=C311, "Amber", IF(C309&gt;C311, "Green", NA())))</f>
        <v>#N/A</v>
      </c>
      <c r="D313" t="e">
        <f t="shared" ref="D313:N313" si="21">IF(D309&lt;=D310, "Red", IF(D309&lt;=D311, "Amber", IF(D309&gt;D311, "Green", NA())))</f>
        <v>#N/A</v>
      </c>
      <c r="E313" t="str">
        <f t="shared" si="21"/>
        <v>Red</v>
      </c>
      <c r="F313" t="str">
        <f t="shared" si="21"/>
        <v>Red</v>
      </c>
      <c r="G313" t="e">
        <f t="shared" si="21"/>
        <v>#N/A</v>
      </c>
      <c r="H313" t="e">
        <f t="shared" si="21"/>
        <v>#N/A</v>
      </c>
      <c r="I313" t="str">
        <f t="shared" si="21"/>
        <v>Red</v>
      </c>
      <c r="J313" t="str">
        <f t="shared" si="21"/>
        <v>Red</v>
      </c>
      <c r="K313" t="e">
        <f t="shared" si="21"/>
        <v>#N/A</v>
      </c>
      <c r="L313" t="e">
        <f t="shared" si="21"/>
        <v>#N/A</v>
      </c>
      <c r="M313" t="str">
        <f t="shared" si="21"/>
        <v>Green</v>
      </c>
      <c r="N313" t="str">
        <f t="shared" si="21"/>
        <v>Green</v>
      </c>
    </row>
    <row r="314" spans="2:14" x14ac:dyDescent="0.3">
      <c r="B314" t="s">
        <v>257</v>
      </c>
      <c r="C314" s="1">
        <f>Q295</f>
        <v>9</v>
      </c>
      <c r="D314" s="1">
        <f t="shared" ref="D314:N314" si="22">R295</f>
        <v>9</v>
      </c>
      <c r="E314" s="1">
        <f t="shared" si="22"/>
        <v>2</v>
      </c>
      <c r="F314" s="1">
        <f t="shared" si="22"/>
        <v>2</v>
      </c>
      <c r="G314" s="1">
        <f t="shared" si="22"/>
        <v>10</v>
      </c>
      <c r="H314" s="1">
        <f t="shared" si="22"/>
        <v>10</v>
      </c>
      <c r="I314" s="1">
        <f t="shared" si="22"/>
        <v>1</v>
      </c>
      <c r="J314" s="1">
        <f t="shared" si="22"/>
        <v>0</v>
      </c>
      <c r="K314" s="1">
        <f t="shared" si="22"/>
        <v>0</v>
      </c>
      <c r="L314" s="1">
        <f t="shared" si="22"/>
        <v>0</v>
      </c>
      <c r="M314" s="1">
        <f t="shared" si="22"/>
        <v>0</v>
      </c>
      <c r="N314" s="1">
        <f t="shared" si="22"/>
        <v>0</v>
      </c>
    </row>
    <row r="315" spans="2:14" x14ac:dyDescent="0.3">
      <c r="B315" t="s">
        <v>258</v>
      </c>
      <c r="C315" s="1">
        <f>Q293</f>
        <v>3</v>
      </c>
      <c r="D315" s="1">
        <f t="shared" ref="D315:N315" si="23">R293</f>
        <v>3</v>
      </c>
      <c r="E315" s="1">
        <f t="shared" si="23"/>
        <v>2</v>
      </c>
      <c r="F315" s="1">
        <f t="shared" si="23"/>
        <v>1</v>
      </c>
      <c r="G315" s="1">
        <f t="shared" si="23"/>
        <v>4</v>
      </c>
      <c r="H315" s="1">
        <f t="shared" si="23"/>
        <v>4</v>
      </c>
      <c r="I315" s="1">
        <f t="shared" si="23"/>
        <v>4</v>
      </c>
      <c r="J315" s="1">
        <f t="shared" si="23"/>
        <v>3</v>
      </c>
      <c r="K315" s="1">
        <f t="shared" si="23"/>
        <v>0</v>
      </c>
      <c r="L315" s="1">
        <f t="shared" si="23"/>
        <v>0</v>
      </c>
      <c r="M315" s="1">
        <f t="shared" si="23"/>
        <v>0</v>
      </c>
      <c r="N315" s="1">
        <f t="shared" si="23"/>
        <v>0</v>
      </c>
    </row>
    <row r="316" spans="2:14" x14ac:dyDescent="0.3">
      <c r="B316" t="s">
        <v>259</v>
      </c>
      <c r="C316" s="1">
        <f>Q294</f>
        <v>9</v>
      </c>
      <c r="D316" s="1">
        <f t="shared" ref="D316:N316" si="24">R294</f>
        <v>7</v>
      </c>
      <c r="E316" s="1">
        <f t="shared" si="24"/>
        <v>5</v>
      </c>
      <c r="F316" s="1">
        <f t="shared" si="24"/>
        <v>0</v>
      </c>
      <c r="G316" s="1">
        <f t="shared" si="24"/>
        <v>9</v>
      </c>
      <c r="H316" s="1">
        <f t="shared" si="24"/>
        <v>8</v>
      </c>
      <c r="I316" s="1">
        <f t="shared" si="24"/>
        <v>4</v>
      </c>
      <c r="J316" s="1">
        <f t="shared" si="24"/>
        <v>0</v>
      </c>
      <c r="K316" s="1">
        <f t="shared" si="24"/>
        <v>2</v>
      </c>
      <c r="L316" s="1">
        <f t="shared" si="24"/>
        <v>2</v>
      </c>
      <c r="M316" s="1">
        <f t="shared" si="24"/>
        <v>1</v>
      </c>
      <c r="N316" s="1">
        <f t="shared" si="24"/>
        <v>1</v>
      </c>
    </row>
    <row r="317" spans="2:14" x14ac:dyDescent="0.3">
      <c r="B317" t="s">
        <v>260</v>
      </c>
      <c r="C317" s="1">
        <f>AE295</f>
        <v>5</v>
      </c>
      <c r="D317" s="1">
        <f t="shared" ref="D317:N317" si="25">AF295</f>
        <v>4</v>
      </c>
      <c r="E317" s="1">
        <f t="shared" si="25"/>
        <v>4</v>
      </c>
      <c r="F317" s="1">
        <f t="shared" si="25"/>
        <v>2</v>
      </c>
      <c r="G317" s="1">
        <f t="shared" si="25"/>
        <v>7</v>
      </c>
      <c r="H317" s="1">
        <f t="shared" si="25"/>
        <v>7</v>
      </c>
      <c r="I317" s="1">
        <f t="shared" si="25"/>
        <v>7</v>
      </c>
      <c r="J317" s="1">
        <f t="shared" si="25"/>
        <v>2</v>
      </c>
      <c r="K317" s="1">
        <f t="shared" si="25"/>
        <v>0</v>
      </c>
      <c r="L317" s="1">
        <f t="shared" si="25"/>
        <v>0</v>
      </c>
      <c r="M317" s="1">
        <f t="shared" si="25"/>
        <v>0</v>
      </c>
      <c r="N317" s="1">
        <f t="shared" si="25"/>
        <v>0</v>
      </c>
    </row>
    <row r="318" spans="2:14" x14ac:dyDescent="0.3">
      <c r="B318" t="s">
        <v>261</v>
      </c>
      <c r="C318" s="1">
        <f>AE293</f>
        <v>1</v>
      </c>
      <c r="D318" s="1">
        <f t="shared" ref="D318:N318" si="26">AF293</f>
        <v>1</v>
      </c>
      <c r="E318" s="1">
        <f t="shared" si="26"/>
        <v>1</v>
      </c>
      <c r="F318" s="1">
        <f t="shared" si="26"/>
        <v>1</v>
      </c>
      <c r="G318" s="1">
        <f t="shared" si="26"/>
        <v>2</v>
      </c>
      <c r="H318" s="1">
        <f t="shared" si="26"/>
        <v>2</v>
      </c>
      <c r="I318" s="1">
        <f t="shared" si="26"/>
        <v>2</v>
      </c>
      <c r="J318" s="1">
        <f t="shared" si="26"/>
        <v>1</v>
      </c>
      <c r="K318" s="1">
        <f t="shared" si="26"/>
        <v>0</v>
      </c>
      <c r="L318" s="1">
        <f t="shared" si="26"/>
        <v>0</v>
      </c>
      <c r="M318" s="1">
        <f t="shared" si="26"/>
        <v>0</v>
      </c>
      <c r="N318" s="1">
        <f t="shared" si="26"/>
        <v>0</v>
      </c>
    </row>
    <row r="319" spans="2:14" x14ac:dyDescent="0.3">
      <c r="B319" t="s">
        <v>262</v>
      </c>
      <c r="C319" s="1">
        <f>AE294</f>
        <v>5</v>
      </c>
      <c r="D319" s="1">
        <f t="shared" ref="D319:N319" si="27">AF294</f>
        <v>4</v>
      </c>
      <c r="E319" s="1">
        <f t="shared" si="27"/>
        <v>4</v>
      </c>
      <c r="F319" s="1">
        <f t="shared" si="27"/>
        <v>0</v>
      </c>
      <c r="G319" s="1">
        <f t="shared" si="27"/>
        <v>1</v>
      </c>
      <c r="H319" s="1">
        <f t="shared" si="27"/>
        <v>0</v>
      </c>
      <c r="I319" s="1">
        <f t="shared" si="27"/>
        <v>0</v>
      </c>
      <c r="J319" s="1">
        <f t="shared" si="27"/>
        <v>0</v>
      </c>
      <c r="K319" s="1">
        <f t="shared" si="27"/>
        <v>1</v>
      </c>
      <c r="L319" s="1">
        <f t="shared" si="27"/>
        <v>1</v>
      </c>
      <c r="M319" s="1">
        <f t="shared" si="27"/>
        <v>1</v>
      </c>
      <c r="N319" s="1">
        <f t="shared" si="27"/>
        <v>1</v>
      </c>
    </row>
  </sheetData>
  <conditionalFormatting sqref="C269:F270">
    <cfRule type="cellIs" dxfId="22" priority="7" operator="equal">
      <formula>"Green"</formula>
    </cfRule>
    <cfRule type="cellIs" dxfId="21" priority="8" operator="equal">
      <formula>"Amber"</formula>
    </cfRule>
    <cfRule type="cellIs" dxfId="20" priority="9" operator="equal">
      <formula>"Red"</formula>
    </cfRule>
  </conditionalFormatting>
  <conditionalFormatting sqref="C312:N312">
    <cfRule type="cellIs" dxfId="19" priority="4" operator="equal">
      <formula>"Green"</formula>
    </cfRule>
    <cfRule type="cellIs" dxfId="18" priority="5" operator="equal">
      <formula>"Amber"</formula>
    </cfRule>
    <cfRule type="cellIs" dxfId="17" priority="6" operator="equal">
      <formula>"Red"</formula>
    </cfRule>
  </conditionalFormatting>
  <conditionalFormatting sqref="C313:N313">
    <cfRule type="cellIs" dxfId="16" priority="1" operator="equal">
      <formula>"Green"</formula>
    </cfRule>
    <cfRule type="cellIs" dxfId="15" priority="2" operator="equal">
      <formula>"Amber"</formula>
    </cfRule>
    <cfRule type="cellIs" dxfId="14" priority="3" operator="equal">
      <formula>"Red"</formula>
    </cfRule>
  </conditionalFormatting>
  <pageMargins left="0.7" right="0.7" top="0.75" bottom="0.75" header="0.3" footer="0.3"/>
  <tableParts count="1"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14419EC33FAD42A0282CFF32600A20" ma:contentTypeVersion="11" ma:contentTypeDescription="Create a new document." ma:contentTypeScope="" ma:versionID="699fc316e813a14ea4ed1705cd009a31">
  <xsd:schema xmlns:xsd="http://www.w3.org/2001/XMLSchema" xmlns:xs="http://www.w3.org/2001/XMLSchema" xmlns:p="http://schemas.microsoft.com/office/2006/metadata/properties" xmlns:ns2="d4f3f700-51b4-43ff-b002-6ed848604d46" xmlns:ns3="01f01bef-47b7-4725-adaf-9b6a8bd74ef4" targetNamespace="http://schemas.microsoft.com/office/2006/metadata/properties" ma:root="true" ma:fieldsID="60f45b07400bba80031d5d187855d3df" ns2:_="" ns3:_="">
    <xsd:import namespace="d4f3f700-51b4-43ff-b002-6ed848604d46"/>
    <xsd:import namespace="01f01bef-47b7-4725-adaf-9b6a8bd74e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3f700-51b4-43ff-b002-6ed848604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01bef-47b7-4725-adaf-9b6a8bd74ef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99E17D-7ACE-4F80-88BF-FCDFACA0A7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f3f700-51b4-43ff-b002-6ed848604d46"/>
    <ds:schemaRef ds:uri="01f01bef-47b7-4725-adaf-9b6a8bd74e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FD922A-3EE3-48E5-B421-2CBFD4D7B3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Aggregate status exercise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Brown, Nicholas (DFO/MPO)</dc:creator>
  <cp:keywords/>
  <dc:description/>
  <cp:lastModifiedBy>Brown, Nicholas (DFO/MPO)</cp:lastModifiedBy>
  <cp:revision/>
  <dcterms:created xsi:type="dcterms:W3CDTF">2024-09-09T15:15:52Z</dcterms:created>
  <dcterms:modified xsi:type="dcterms:W3CDTF">2024-12-05T19:55:17Z</dcterms:modified>
  <cp:category/>
  <cp:contentStatus/>
</cp:coreProperties>
</file>