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X:\WCVI\CHINOOK\STAMP_CHINOOK\Analysis\Natural production\"/>
    </mc:Choice>
  </mc:AlternateContent>
  <xr:revisionPtr revIDLastSave="0" documentId="13_ncr:1_{7702E3DC-57AB-4691-A0BE-BADC1C4B7F3B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Sarita" sheetId="9" r:id="rId1"/>
    <sheet name="CWTbased" sheetId="3" r:id="rId2"/>
    <sheet name="MDT" sheetId="6" r:id="rId3"/>
    <sheet name="OTObased" sheetId="4" r:id="rId4"/>
    <sheet name="PropHatchRiver" sheetId="5" r:id="rId5"/>
    <sheet name="NatSpEGGS" sheetId="2" r:id="rId6"/>
    <sheet name="sexratio" sheetId="8" r:id="rId7"/>
    <sheet name="natural" sheetId="10" r:id="rId8"/>
    <sheet name="hatchery" sheetId="11" r:id="rId9"/>
    <sheet name="combined" sheetId="12" r:id="rId10"/>
    <sheet name="NatSpData" sheetId="1" r:id="rId11"/>
  </sheets>
  <externalReferences>
    <externalReference r:id="rId12"/>
  </externalReferences>
  <calcPr calcId="191029"/>
  <pivotCaches>
    <pivotCache cacheId="6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7" i="3" l="1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AN55" i="4"/>
  <c r="AN54" i="4"/>
  <c r="AJ55" i="4"/>
  <c r="AJ54" i="4"/>
  <c r="S36" i="10" l="1"/>
  <c r="R36" i="10"/>
  <c r="I96" i="3"/>
  <c r="J96" i="3"/>
  <c r="K96" i="3"/>
  <c r="H9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I56" i="3"/>
  <c r="J56" i="3"/>
  <c r="K56" i="3"/>
  <c r="H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56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B56" i="3"/>
  <c r="C55" i="3"/>
  <c r="D54" i="3"/>
  <c r="E53" i="3"/>
  <c r="AE53" i="3"/>
  <c r="AF53" i="3"/>
  <c r="AG53" i="3"/>
  <c r="AD53" i="3"/>
  <c r="AJ53" i="3"/>
  <c r="AJ52" i="3"/>
  <c r="AK54" i="3"/>
  <c r="AJ54" i="3"/>
  <c r="L34" i="12"/>
  <c r="P30" i="12"/>
  <c r="O30" i="12"/>
  <c r="N30" i="12"/>
  <c r="L30" i="12"/>
  <c r="P29" i="12"/>
  <c r="O29" i="12"/>
  <c r="N29" i="12"/>
  <c r="L29" i="12"/>
  <c r="P28" i="12"/>
  <c r="O28" i="12"/>
  <c r="N28" i="12"/>
  <c r="L28" i="12"/>
  <c r="P27" i="12"/>
  <c r="O27" i="12"/>
  <c r="N27" i="12"/>
  <c r="L27" i="12"/>
  <c r="P26" i="12"/>
  <c r="O26" i="12"/>
  <c r="N26" i="12"/>
  <c r="L26" i="12"/>
  <c r="P25" i="12"/>
  <c r="O25" i="12"/>
  <c r="N25" i="12"/>
  <c r="L25" i="12"/>
  <c r="P24" i="12"/>
  <c r="O24" i="12"/>
  <c r="N24" i="12"/>
  <c r="L24" i="12"/>
  <c r="L23" i="12"/>
  <c r="P22" i="12"/>
  <c r="O22" i="12"/>
  <c r="N22" i="12"/>
  <c r="L22" i="12"/>
  <c r="L21" i="12"/>
  <c r="P20" i="12"/>
  <c r="O20" i="12"/>
  <c r="N20" i="12"/>
  <c r="L20" i="12"/>
  <c r="P19" i="12"/>
  <c r="O19" i="12"/>
  <c r="N19" i="12"/>
  <c r="L19" i="12"/>
  <c r="P18" i="12"/>
  <c r="O18" i="12"/>
  <c r="N18" i="12"/>
  <c r="L18" i="12"/>
  <c r="P17" i="12"/>
  <c r="O17" i="12"/>
  <c r="N17" i="12"/>
  <c r="L17" i="12"/>
  <c r="P16" i="12"/>
  <c r="O16" i="12"/>
  <c r="N16" i="12"/>
  <c r="L16" i="12"/>
  <c r="P15" i="12"/>
  <c r="O15" i="12"/>
  <c r="N15" i="12"/>
  <c r="L15" i="12"/>
  <c r="P14" i="12"/>
  <c r="O14" i="12"/>
  <c r="N14" i="12"/>
  <c r="L14" i="12"/>
  <c r="P13" i="12"/>
  <c r="O13" i="12"/>
  <c r="N13" i="12"/>
  <c r="L13" i="12"/>
  <c r="P12" i="12"/>
  <c r="O12" i="12"/>
  <c r="N12" i="12"/>
  <c r="L12" i="12"/>
  <c r="P11" i="12"/>
  <c r="O11" i="12"/>
  <c r="N11" i="12"/>
  <c r="L11" i="12"/>
  <c r="P10" i="12"/>
  <c r="P34" i="12" s="1"/>
  <c r="O10" i="12"/>
  <c r="O34" i="12" s="1"/>
  <c r="N10" i="12"/>
  <c r="N34" i="12" s="1"/>
  <c r="L10" i="12"/>
  <c r="R7" i="9"/>
  <c r="S7" i="9"/>
  <c r="T7" i="9"/>
  <c r="R8" i="9"/>
  <c r="S8" i="9"/>
  <c r="T8" i="9"/>
  <c r="S6" i="9"/>
  <c r="T6" i="9"/>
  <c r="R6" i="9"/>
  <c r="P30" i="11"/>
  <c r="O30" i="11"/>
  <c r="N30" i="11"/>
  <c r="L30" i="11"/>
  <c r="P29" i="11"/>
  <c r="O29" i="11"/>
  <c r="N29" i="11"/>
  <c r="L29" i="11"/>
  <c r="P28" i="11"/>
  <c r="O28" i="11"/>
  <c r="N28" i="11"/>
  <c r="L28" i="11"/>
  <c r="P27" i="11"/>
  <c r="O27" i="11"/>
  <c r="N27" i="11"/>
  <c r="L27" i="11"/>
  <c r="P26" i="11"/>
  <c r="O26" i="11"/>
  <c r="N26" i="11"/>
  <c r="L26" i="11"/>
  <c r="P25" i="11"/>
  <c r="O25" i="11"/>
  <c r="N25" i="11"/>
  <c r="L25" i="11"/>
  <c r="P24" i="11"/>
  <c r="O24" i="11"/>
  <c r="N24" i="11"/>
  <c r="L24" i="11"/>
  <c r="L23" i="11"/>
  <c r="P22" i="11"/>
  <c r="O22" i="11"/>
  <c r="N22" i="11"/>
  <c r="L22" i="11"/>
  <c r="L21" i="11"/>
  <c r="P20" i="11"/>
  <c r="O20" i="11"/>
  <c r="N20" i="11"/>
  <c r="L20" i="11"/>
  <c r="P19" i="11"/>
  <c r="O19" i="11"/>
  <c r="N19" i="11"/>
  <c r="L19" i="11"/>
  <c r="P18" i="11"/>
  <c r="O18" i="11"/>
  <c r="N18" i="11"/>
  <c r="L18" i="11"/>
  <c r="P17" i="11"/>
  <c r="O17" i="11"/>
  <c r="N17" i="11"/>
  <c r="L17" i="11"/>
  <c r="P16" i="11"/>
  <c r="O16" i="11"/>
  <c r="N16" i="11"/>
  <c r="L16" i="11"/>
  <c r="P15" i="11"/>
  <c r="O15" i="11"/>
  <c r="N15" i="11"/>
  <c r="L15" i="11"/>
  <c r="P14" i="11"/>
  <c r="O14" i="11"/>
  <c r="N14" i="11"/>
  <c r="L14" i="11"/>
  <c r="P13" i="11"/>
  <c r="O13" i="11"/>
  <c r="N13" i="11"/>
  <c r="L13" i="11"/>
  <c r="P12" i="11"/>
  <c r="O12" i="11"/>
  <c r="N12" i="11"/>
  <c r="L12" i="11"/>
  <c r="P11" i="11"/>
  <c r="O11" i="11"/>
  <c r="N11" i="11"/>
  <c r="L11" i="11"/>
  <c r="P10" i="11"/>
  <c r="O10" i="11"/>
  <c r="N10" i="11"/>
  <c r="L10" i="11"/>
  <c r="N36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2" i="10"/>
  <c r="O22" i="10"/>
  <c r="P22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11" i="10"/>
  <c r="O11" i="10"/>
  <c r="P11" i="10"/>
  <c r="O10" i="10"/>
  <c r="O36" i="10" s="1"/>
  <c r="P10" i="10"/>
  <c r="P36" i="10" s="1"/>
  <c r="N10" i="10"/>
  <c r="L11" i="10"/>
  <c r="Q36" i="10" s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0" i="10"/>
  <c r="M7" i="9"/>
  <c r="N7" i="9"/>
  <c r="O7" i="9"/>
  <c r="P7" i="9"/>
  <c r="M8" i="9"/>
  <c r="N8" i="9"/>
  <c r="O8" i="9"/>
  <c r="P8" i="9"/>
  <c r="N6" i="9"/>
  <c r="O6" i="9"/>
  <c r="P6" i="9"/>
  <c r="M6" i="9"/>
  <c r="H8" i="9"/>
  <c r="I8" i="9"/>
  <c r="J8" i="9"/>
  <c r="K8" i="9"/>
  <c r="G8" i="9"/>
  <c r="K7" i="9"/>
  <c r="K6" i="9"/>
  <c r="E8" i="9"/>
  <c r="D8" i="9"/>
  <c r="C8" i="9"/>
  <c r="E7" i="9"/>
  <c r="E9" i="9"/>
  <c r="E6" i="9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H4" i="1"/>
  <c r="H5" i="1"/>
  <c r="H6" i="1"/>
  <c r="H7" i="1"/>
  <c r="H8" i="1"/>
  <c r="H9" i="1"/>
  <c r="H10" i="1"/>
  <c r="H11" i="1"/>
  <c r="H12" i="1"/>
  <c r="H13" i="1"/>
  <c r="H14" i="1"/>
  <c r="H15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AG96" i="4"/>
  <c r="AG97" i="4"/>
  <c r="AG98" i="4"/>
  <c r="AG95" i="4"/>
  <c r="AG99" i="4" s="1"/>
  <c r="AG25" i="4"/>
  <c r="AF83" i="4"/>
  <c r="AF84" i="4"/>
  <c r="AF85" i="4"/>
  <c r="AF86" i="4"/>
  <c r="AF87" i="4"/>
  <c r="AF88" i="4"/>
  <c r="AF89" i="4"/>
  <c r="AF82" i="4"/>
  <c r="AK72" i="4"/>
  <c r="AN69" i="4" s="1"/>
  <c r="AJ72" i="4"/>
  <c r="AK70" i="4"/>
  <c r="AO69" i="4" s="1"/>
  <c r="AJ70" i="4"/>
  <c r="AM69" i="4"/>
  <c r="AM71" i="4"/>
  <c r="AM68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4" i="4"/>
  <c r="AS39" i="4"/>
  <c r="AS40" i="4"/>
  <c r="AS51" i="4"/>
  <c r="AS52" i="4"/>
  <c r="AR35" i="4"/>
  <c r="AS35" i="4" s="1"/>
  <c r="AR36" i="4"/>
  <c r="AS36" i="4" s="1"/>
  <c r="AR37" i="4"/>
  <c r="AS37" i="4" s="1"/>
  <c r="AR38" i="4"/>
  <c r="AS38" i="4" s="1"/>
  <c r="AR39" i="4"/>
  <c r="AR40" i="4"/>
  <c r="AR41" i="4"/>
  <c r="AS41" i="4" s="1"/>
  <c r="AR42" i="4"/>
  <c r="AS42" i="4" s="1"/>
  <c r="AR43" i="4"/>
  <c r="AS43" i="4" s="1"/>
  <c r="AR44" i="4"/>
  <c r="AS44" i="4" s="1"/>
  <c r="AR45" i="4"/>
  <c r="AS45" i="4" s="1"/>
  <c r="AR46" i="4"/>
  <c r="AS46" i="4" s="1"/>
  <c r="AR47" i="4"/>
  <c r="AS47" i="4" s="1"/>
  <c r="AR48" i="4"/>
  <c r="AS48" i="4" s="1"/>
  <c r="AR49" i="4"/>
  <c r="AS49" i="4" s="1"/>
  <c r="AR50" i="4"/>
  <c r="AS50" i="4" s="1"/>
  <c r="AR51" i="4"/>
  <c r="AR52" i="4"/>
  <c r="AR34" i="4"/>
  <c r="AS34" i="4" s="1"/>
  <c r="AN71" i="4" l="1"/>
  <c r="AO68" i="4"/>
  <c r="O34" i="11"/>
  <c r="P34" i="11"/>
  <c r="L34" i="11"/>
  <c r="N34" i="11"/>
  <c r="AM70" i="4"/>
  <c r="AN68" i="4"/>
  <c r="AF90" i="4"/>
  <c r="AF55" i="4"/>
  <c r="AF54" i="4"/>
  <c r="T47" i="3" l="1"/>
  <c r="AO35" i="4" l="1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34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35" i="4"/>
  <c r="Y34" i="4"/>
  <c r="Z33" i="4"/>
  <c r="AA32" i="4"/>
  <c r="N9" i="3"/>
  <c r="N10" i="3" s="1"/>
  <c r="N11" i="3" s="1"/>
  <c r="N12" i="3" s="1"/>
  <c r="N13" i="3" s="1"/>
  <c r="N14" i="3" s="1"/>
  <c r="N15" i="3" s="1"/>
  <c r="N16" i="3" s="1"/>
  <c r="F15" i="4"/>
  <c r="F55" i="4" s="1"/>
  <c r="E15" i="4"/>
  <c r="E55" i="4" s="1"/>
  <c r="D15" i="4"/>
  <c r="D55" i="4" s="1"/>
  <c r="F14" i="4"/>
  <c r="F54" i="4" s="1"/>
  <c r="E14" i="4"/>
  <c r="E54" i="4" s="1"/>
  <c r="D14" i="4"/>
  <c r="F13" i="4"/>
  <c r="F53" i="4" s="1"/>
  <c r="E13" i="4"/>
  <c r="E53" i="4" s="1"/>
  <c r="D13" i="4"/>
  <c r="F12" i="4"/>
  <c r="F52" i="4" s="1"/>
  <c r="E12" i="4"/>
  <c r="E52" i="4" s="1"/>
  <c r="D12" i="4"/>
  <c r="F11" i="4"/>
  <c r="F51" i="4" s="1"/>
  <c r="E11" i="4"/>
  <c r="E51" i="4" s="1"/>
  <c r="D11" i="4"/>
  <c r="D51" i="4" s="1"/>
  <c r="F10" i="4"/>
  <c r="F50" i="4" s="1"/>
  <c r="E10" i="4"/>
  <c r="E50" i="4" s="1"/>
  <c r="D10" i="4"/>
  <c r="D50" i="4" s="1"/>
  <c r="F9" i="4"/>
  <c r="F49" i="4" s="1"/>
  <c r="E9" i="4"/>
  <c r="E49" i="4" s="1"/>
  <c r="D9" i="4"/>
  <c r="F8" i="4"/>
  <c r="F48" i="4" s="1"/>
  <c r="E8" i="4"/>
  <c r="E48" i="4" s="1"/>
  <c r="D8" i="4"/>
  <c r="D48" i="4" s="1"/>
  <c r="F7" i="4"/>
  <c r="F47" i="4" s="1"/>
  <c r="E7" i="4"/>
  <c r="E47" i="4" s="1"/>
  <c r="D7" i="4"/>
  <c r="D47" i="4" s="1"/>
  <c r="F6" i="4"/>
  <c r="F46" i="4" s="1"/>
  <c r="E6" i="4"/>
  <c r="E46" i="4" s="1"/>
  <c r="D6" i="4"/>
  <c r="D46" i="4" s="1"/>
  <c r="F5" i="4"/>
  <c r="F45" i="4" s="1"/>
  <c r="E5" i="4"/>
  <c r="E45" i="4" s="1"/>
  <c r="D5" i="4"/>
  <c r="D45" i="4" s="1"/>
  <c r="F4" i="4"/>
  <c r="F44" i="4" s="1"/>
  <c r="E4" i="4"/>
  <c r="E44" i="4" s="1"/>
  <c r="D4" i="4"/>
  <c r="D44" i="4" s="1"/>
  <c r="C14" i="4"/>
  <c r="C54" i="4" s="1"/>
  <c r="C13" i="4"/>
  <c r="C53" i="4" s="1"/>
  <c r="C12" i="4"/>
  <c r="C52" i="4" s="1"/>
  <c r="C11" i="4"/>
  <c r="C51" i="4" s="1"/>
  <c r="C10" i="4"/>
  <c r="C9" i="4"/>
  <c r="C49" i="4" s="1"/>
  <c r="C8" i="4"/>
  <c r="C48" i="4" s="1"/>
  <c r="C7" i="4"/>
  <c r="C47" i="4" s="1"/>
  <c r="C6" i="4"/>
  <c r="C5" i="4"/>
  <c r="C4" i="4"/>
  <c r="C44" i="4" s="1"/>
  <c r="G4" i="4"/>
  <c r="G44" i="4" s="1"/>
  <c r="G5" i="4"/>
  <c r="G45" i="4" s="1"/>
  <c r="G6" i="4"/>
  <c r="G46" i="4" s="1"/>
  <c r="G7" i="4"/>
  <c r="G47" i="4" s="1"/>
  <c r="G8" i="4"/>
  <c r="G48" i="4" s="1"/>
  <c r="G9" i="4"/>
  <c r="G49" i="4" s="1"/>
  <c r="G10" i="4"/>
  <c r="G50" i="4" s="1"/>
  <c r="G11" i="4"/>
  <c r="G51" i="4" s="1"/>
  <c r="G12" i="4"/>
  <c r="G52" i="4" s="1"/>
  <c r="G13" i="4"/>
  <c r="G53" i="4" s="1"/>
  <c r="G14" i="4"/>
  <c r="G54" i="4" s="1"/>
  <c r="G15" i="4"/>
  <c r="G55" i="4" s="1"/>
  <c r="C15" i="4"/>
  <c r="C55" i="4" s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6" i="5"/>
  <c r="H97" i="4"/>
  <c r="H65" i="4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J6" i="5"/>
  <c r="K6" i="5"/>
  <c r="I6" i="5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F111" i="1"/>
  <c r="E111" i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F51" i="1"/>
  <c r="E51" i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F27" i="1"/>
  <c r="E27" i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4" i="1"/>
  <c r="E4" i="1"/>
  <c r="AK55" i="4" l="1"/>
  <c r="AK54" i="4"/>
  <c r="AK57" i="4" s="1"/>
  <c r="AB45" i="4"/>
  <c r="AB47" i="4"/>
  <c r="AB42" i="4"/>
  <c r="AB44" i="4"/>
  <c r="AB43" i="4"/>
  <c r="AB52" i="4"/>
  <c r="AB40" i="4"/>
  <c r="AB34" i="4"/>
  <c r="AB35" i="4"/>
  <c r="AB41" i="4"/>
  <c r="AB46" i="4"/>
  <c r="AB51" i="4"/>
  <c r="AB50" i="4"/>
  <c r="AB49" i="4"/>
  <c r="AB37" i="4"/>
  <c r="AB39" i="4"/>
  <c r="AB38" i="4"/>
  <c r="AB48" i="4"/>
  <c r="AB36" i="4"/>
  <c r="AO55" i="4"/>
  <c r="H10" i="4"/>
  <c r="H30" i="4" s="1"/>
  <c r="AO54" i="4"/>
  <c r="AO57" i="4" s="1"/>
  <c r="H14" i="4"/>
  <c r="C50" i="4"/>
  <c r="H12" i="4"/>
  <c r="H6" i="4"/>
  <c r="H26" i="4" s="1"/>
  <c r="H9" i="4"/>
  <c r="H49" i="4" s="1"/>
  <c r="H13" i="4"/>
  <c r="H53" i="4" s="1"/>
  <c r="D52" i="4"/>
  <c r="H11" i="4"/>
  <c r="D53" i="4"/>
  <c r="H5" i="4"/>
  <c r="D54" i="4"/>
  <c r="C46" i="4"/>
  <c r="D49" i="4"/>
  <c r="H15" i="4"/>
  <c r="C45" i="4"/>
  <c r="H4" i="4"/>
  <c r="H7" i="4"/>
  <c r="H8" i="4"/>
  <c r="H50" i="4" l="1"/>
  <c r="H29" i="4"/>
  <c r="H34" i="4"/>
  <c r="H54" i="4"/>
  <c r="H46" i="4"/>
  <c r="H33" i="4"/>
  <c r="H52" i="4"/>
  <c r="H32" i="4"/>
  <c r="H35" i="4"/>
  <c r="H55" i="4"/>
  <c r="H25" i="4"/>
  <c r="H45" i="4"/>
  <c r="H48" i="4"/>
  <c r="H28" i="4"/>
  <c r="H27" i="4"/>
  <c r="H47" i="4"/>
  <c r="H51" i="4"/>
  <c r="H31" i="4"/>
  <c r="H24" i="4"/>
  <c r="H44" i="4"/>
  <c r="AA47" i="3"/>
  <c r="AB46" i="3"/>
  <c r="AB47" i="3"/>
  <c r="O9" i="3"/>
  <c r="Y12" i="3" s="1"/>
  <c r="P9" i="3"/>
  <c r="Z11" i="3" s="1"/>
  <c r="Q9" i="3"/>
  <c r="AA10" i="3" s="1"/>
  <c r="R9" i="3"/>
  <c r="AB9" i="3" s="1"/>
  <c r="O10" i="3"/>
  <c r="Y13" i="3" s="1"/>
  <c r="P10" i="3"/>
  <c r="Z12" i="3" s="1"/>
  <c r="Q10" i="3"/>
  <c r="AA11" i="3" s="1"/>
  <c r="R10" i="3"/>
  <c r="AB10" i="3" s="1"/>
  <c r="O11" i="3"/>
  <c r="Y14" i="3" s="1"/>
  <c r="P11" i="3"/>
  <c r="Z13" i="3" s="1"/>
  <c r="Q11" i="3"/>
  <c r="AA12" i="3" s="1"/>
  <c r="R11" i="3"/>
  <c r="AB11" i="3" s="1"/>
  <c r="O12" i="3"/>
  <c r="Y15" i="3" s="1"/>
  <c r="P12" i="3"/>
  <c r="Z14" i="3" s="1"/>
  <c r="Q12" i="3"/>
  <c r="AA13" i="3" s="1"/>
  <c r="R12" i="3"/>
  <c r="AB12" i="3" s="1"/>
  <c r="O13" i="3"/>
  <c r="Y16" i="3" s="1"/>
  <c r="P13" i="3"/>
  <c r="Z15" i="3" s="1"/>
  <c r="Q13" i="3"/>
  <c r="AA14" i="3" s="1"/>
  <c r="R13" i="3"/>
  <c r="AB13" i="3" s="1"/>
  <c r="O14" i="3"/>
  <c r="Y17" i="3" s="1"/>
  <c r="P14" i="3"/>
  <c r="Q14" i="3"/>
  <c r="AA15" i="3" s="1"/>
  <c r="R14" i="3"/>
  <c r="AB14" i="3" s="1"/>
  <c r="O15" i="3"/>
  <c r="P15" i="3"/>
  <c r="Z17" i="3" s="1"/>
  <c r="Q15" i="3"/>
  <c r="AA16" i="3" s="1"/>
  <c r="R15" i="3"/>
  <c r="AB15" i="3" s="1"/>
  <c r="O16" i="3"/>
  <c r="Y19" i="3" s="1"/>
  <c r="P16" i="3"/>
  <c r="Z18" i="3" s="1"/>
  <c r="Q16" i="3"/>
  <c r="AA17" i="3" s="1"/>
  <c r="R16" i="3"/>
  <c r="AB16" i="3" s="1"/>
  <c r="O17" i="3"/>
  <c r="Y20" i="3" s="1"/>
  <c r="P17" i="3"/>
  <c r="Z19" i="3" s="1"/>
  <c r="Q17" i="3"/>
  <c r="AA18" i="3" s="1"/>
  <c r="R17" i="3"/>
  <c r="O18" i="3"/>
  <c r="Y21" i="3" s="1"/>
  <c r="P18" i="3"/>
  <c r="Z20" i="3" s="1"/>
  <c r="Q18" i="3"/>
  <c r="AA19" i="3" s="1"/>
  <c r="R18" i="3"/>
  <c r="AB18" i="3" s="1"/>
  <c r="O19" i="3"/>
  <c r="Y22" i="3" s="1"/>
  <c r="P19" i="3"/>
  <c r="Z21" i="3" s="1"/>
  <c r="Q19" i="3"/>
  <c r="AA20" i="3" s="1"/>
  <c r="R19" i="3"/>
  <c r="O20" i="3"/>
  <c r="Y23" i="3" s="1"/>
  <c r="P20" i="3"/>
  <c r="Z22" i="3" s="1"/>
  <c r="Q20" i="3"/>
  <c r="AA21" i="3" s="1"/>
  <c r="R20" i="3"/>
  <c r="AB20" i="3" s="1"/>
  <c r="O21" i="3"/>
  <c r="Y24" i="3" s="1"/>
  <c r="P21" i="3"/>
  <c r="Z23" i="3" s="1"/>
  <c r="Q21" i="3"/>
  <c r="AA22" i="3" s="1"/>
  <c r="R21" i="3"/>
  <c r="AB21" i="3" s="1"/>
  <c r="O22" i="3"/>
  <c r="Y25" i="3" s="1"/>
  <c r="P22" i="3"/>
  <c r="Z24" i="3" s="1"/>
  <c r="Q22" i="3"/>
  <c r="AA23" i="3" s="1"/>
  <c r="R22" i="3"/>
  <c r="AB22" i="3" s="1"/>
  <c r="O23" i="3"/>
  <c r="Y26" i="3" s="1"/>
  <c r="P23" i="3"/>
  <c r="Z25" i="3" s="1"/>
  <c r="Q23" i="3"/>
  <c r="AA24" i="3" s="1"/>
  <c r="R23" i="3"/>
  <c r="O24" i="3"/>
  <c r="Y27" i="3" s="1"/>
  <c r="P24" i="3"/>
  <c r="Z26" i="3" s="1"/>
  <c r="Q24" i="3"/>
  <c r="AA25" i="3" s="1"/>
  <c r="R24" i="3"/>
  <c r="AB24" i="3" s="1"/>
  <c r="O25" i="3"/>
  <c r="Y28" i="3" s="1"/>
  <c r="P25" i="3"/>
  <c r="Z27" i="3" s="1"/>
  <c r="Q25" i="3"/>
  <c r="AA26" i="3" s="1"/>
  <c r="R25" i="3"/>
  <c r="AB25" i="3" s="1"/>
  <c r="O26" i="3"/>
  <c r="P26" i="3"/>
  <c r="Z28" i="3" s="1"/>
  <c r="Q26" i="3"/>
  <c r="AA27" i="3" s="1"/>
  <c r="R26" i="3"/>
  <c r="AB26" i="3" s="1"/>
  <c r="O27" i="3"/>
  <c r="Y30" i="3" s="1"/>
  <c r="P27" i="3"/>
  <c r="Q27" i="3"/>
  <c r="AA28" i="3" s="1"/>
  <c r="R27" i="3"/>
  <c r="AB27" i="3" s="1"/>
  <c r="O28" i="3"/>
  <c r="Y31" i="3" s="1"/>
  <c r="P28" i="3"/>
  <c r="Z30" i="3" s="1"/>
  <c r="Q28" i="3"/>
  <c r="AA29" i="3" s="1"/>
  <c r="R28" i="3"/>
  <c r="O29" i="3"/>
  <c r="P29" i="3"/>
  <c r="Z31" i="3" s="1"/>
  <c r="Q29" i="3"/>
  <c r="AA30" i="3" s="1"/>
  <c r="R29" i="3"/>
  <c r="AB29" i="3" s="1"/>
  <c r="O30" i="3"/>
  <c r="Y33" i="3" s="1"/>
  <c r="P30" i="3"/>
  <c r="Z32" i="3" s="1"/>
  <c r="Q30" i="3"/>
  <c r="AA31" i="3" s="1"/>
  <c r="R30" i="3"/>
  <c r="AB30" i="3" s="1"/>
  <c r="O31" i="3"/>
  <c r="Y34" i="3" s="1"/>
  <c r="P31" i="3"/>
  <c r="Z33" i="3" s="1"/>
  <c r="Q31" i="3"/>
  <c r="AA32" i="3" s="1"/>
  <c r="R31" i="3"/>
  <c r="AB31" i="3" s="1"/>
  <c r="O32" i="3"/>
  <c r="Y35" i="3" s="1"/>
  <c r="P32" i="3"/>
  <c r="Z34" i="3" s="1"/>
  <c r="Q32" i="3"/>
  <c r="AA33" i="3" s="1"/>
  <c r="R32" i="3"/>
  <c r="AB32" i="3" s="1"/>
  <c r="O33" i="3"/>
  <c r="Y36" i="3" s="1"/>
  <c r="P33" i="3"/>
  <c r="Q33" i="3"/>
  <c r="AA34" i="3" s="1"/>
  <c r="R33" i="3"/>
  <c r="AB33" i="3" s="1"/>
  <c r="O34" i="3"/>
  <c r="Y37" i="3" s="1"/>
  <c r="P34" i="3"/>
  <c r="Z36" i="3" s="1"/>
  <c r="Q34" i="3"/>
  <c r="AA35" i="3" s="1"/>
  <c r="R34" i="3"/>
  <c r="O35" i="3"/>
  <c r="Y38" i="3" s="1"/>
  <c r="P35" i="3"/>
  <c r="Z37" i="3" s="1"/>
  <c r="Q35" i="3"/>
  <c r="AA36" i="3" s="1"/>
  <c r="R35" i="3"/>
  <c r="AB35" i="3" s="1"/>
  <c r="O36" i="3"/>
  <c r="Y39" i="3" s="1"/>
  <c r="P36" i="3"/>
  <c r="Z38" i="3" s="1"/>
  <c r="Q36" i="3"/>
  <c r="AA37" i="3" s="1"/>
  <c r="R36" i="3"/>
  <c r="AB36" i="3" s="1"/>
  <c r="O37" i="3"/>
  <c r="Y40" i="3" s="1"/>
  <c r="P37" i="3"/>
  <c r="Z39" i="3" s="1"/>
  <c r="Q37" i="3"/>
  <c r="AA38" i="3" s="1"/>
  <c r="R37" i="3"/>
  <c r="AB37" i="3" s="1"/>
  <c r="O38" i="3"/>
  <c r="P38" i="3"/>
  <c r="Z40" i="3" s="1"/>
  <c r="Q38" i="3"/>
  <c r="AA39" i="3" s="1"/>
  <c r="R38" i="3"/>
  <c r="AB38" i="3" s="1"/>
  <c r="O39" i="3"/>
  <c r="Y42" i="3" s="1"/>
  <c r="P39" i="3"/>
  <c r="Z41" i="3" s="1"/>
  <c r="Q39" i="3"/>
  <c r="AA40" i="3" s="1"/>
  <c r="R39" i="3"/>
  <c r="AB39" i="3" s="1"/>
  <c r="O40" i="3"/>
  <c r="Y43" i="3" s="1"/>
  <c r="P40" i="3"/>
  <c r="Z42" i="3" s="1"/>
  <c r="Q40" i="3"/>
  <c r="AA41" i="3" s="1"/>
  <c r="R40" i="3"/>
  <c r="AB40" i="3" s="1"/>
  <c r="O41" i="3"/>
  <c r="P41" i="3"/>
  <c r="Z43" i="3" s="1"/>
  <c r="Q41" i="3"/>
  <c r="AA42" i="3" s="1"/>
  <c r="R41" i="3"/>
  <c r="AB41" i="3" s="1"/>
  <c r="O42" i="3"/>
  <c r="Y45" i="3" s="1"/>
  <c r="P42" i="3"/>
  <c r="Z44" i="3" s="1"/>
  <c r="Q42" i="3"/>
  <c r="AA43" i="3" s="1"/>
  <c r="R42" i="3"/>
  <c r="AB42" i="3" s="1"/>
  <c r="O43" i="3"/>
  <c r="Y46" i="3" s="1"/>
  <c r="P43" i="3"/>
  <c r="Z45" i="3" s="1"/>
  <c r="Q43" i="3"/>
  <c r="AA44" i="3" s="1"/>
  <c r="P8" i="3"/>
  <c r="Z10" i="3" s="1"/>
  <c r="Q8" i="3"/>
  <c r="AA9" i="3" s="1"/>
  <c r="R8" i="3"/>
  <c r="AB8" i="3" s="1"/>
  <c r="O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K46" i="3"/>
  <c r="L46" i="3" s="1"/>
  <c r="E46" i="3"/>
  <c r="D46" i="3"/>
  <c r="C46" i="3"/>
  <c r="B46" i="3"/>
  <c r="L45" i="3"/>
  <c r="E45" i="3"/>
  <c r="R45" i="3" s="1"/>
  <c r="AB45" i="3" s="1"/>
  <c r="D45" i="3"/>
  <c r="Q45" i="3" s="1"/>
  <c r="AA46" i="3" s="1"/>
  <c r="C45" i="3"/>
  <c r="P45" i="3" s="1"/>
  <c r="Z47" i="3" s="1"/>
  <c r="B45" i="3"/>
  <c r="L44" i="3"/>
  <c r="E44" i="3"/>
  <c r="R44" i="3" s="1"/>
  <c r="AB44" i="3" s="1"/>
  <c r="D44" i="3"/>
  <c r="Q44" i="3" s="1"/>
  <c r="AA45" i="3" s="1"/>
  <c r="C44" i="3"/>
  <c r="P44" i="3" s="1"/>
  <c r="Z46" i="3" s="1"/>
  <c r="B44" i="3"/>
  <c r="K43" i="3"/>
  <c r="L43" i="3" s="1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A9" i="3"/>
  <c r="A10" i="3" s="1"/>
  <c r="A11" i="3" s="1"/>
  <c r="A12" i="3" s="1"/>
  <c r="A13" i="3" s="1"/>
  <c r="A14" i="3" s="1"/>
  <c r="A15" i="3" s="1"/>
  <c r="A16" i="3" s="1"/>
  <c r="L8" i="3"/>
  <c r="F8" i="3"/>
  <c r="AD38" i="3" l="1"/>
  <c r="AF45" i="3"/>
  <c r="AF21" i="3"/>
  <c r="AF12" i="3"/>
  <c r="AE25" i="3"/>
  <c r="AE13" i="3"/>
  <c r="AD26" i="3"/>
  <c r="AG37" i="3"/>
  <c r="AG25" i="3"/>
  <c r="AG13" i="3"/>
  <c r="AF26" i="3"/>
  <c r="AF20" i="3"/>
  <c r="AF14" i="3"/>
  <c r="AE45" i="3"/>
  <c r="AE42" i="3"/>
  <c r="AE12" i="3"/>
  <c r="AD13" i="3"/>
  <c r="AD25" i="3"/>
  <c r="AG42" i="3"/>
  <c r="AG39" i="3"/>
  <c r="AG36" i="3"/>
  <c r="AF37" i="3"/>
  <c r="AF13" i="3"/>
  <c r="AG45" i="3"/>
  <c r="AE38" i="3"/>
  <c r="AE26" i="3"/>
  <c r="AD36" i="3"/>
  <c r="AD30" i="3"/>
  <c r="AD27" i="3"/>
  <c r="AG38" i="3"/>
  <c r="AG26" i="3"/>
  <c r="AG20" i="3"/>
  <c r="AG14" i="3"/>
  <c r="F44" i="3"/>
  <c r="F45" i="3"/>
  <c r="S15" i="3"/>
  <c r="AC38" i="3"/>
  <c r="AM38" i="3" s="1"/>
  <c r="Y18" i="3"/>
  <c r="AC10" i="3"/>
  <c r="AC27" i="3"/>
  <c r="AF27" i="3" s="1"/>
  <c r="AC21" i="3"/>
  <c r="AD21" i="3" s="1"/>
  <c r="S36" i="3"/>
  <c r="AC33" i="3"/>
  <c r="AM33" i="3" s="1"/>
  <c r="AC39" i="3"/>
  <c r="AM39" i="3" s="1"/>
  <c r="S8" i="3"/>
  <c r="AC24" i="3"/>
  <c r="AD24" i="3" s="1"/>
  <c r="S41" i="3"/>
  <c r="S38" i="3"/>
  <c r="S29" i="3"/>
  <c r="S26" i="3"/>
  <c r="AC26" i="3"/>
  <c r="AC14" i="3"/>
  <c r="AD14" i="3" s="1"/>
  <c r="O44" i="3"/>
  <c r="Y47" i="3" s="1"/>
  <c r="S34" i="3"/>
  <c r="S28" i="3"/>
  <c r="S19" i="3"/>
  <c r="AB34" i="3"/>
  <c r="AC15" i="3"/>
  <c r="AD15" i="3" s="1"/>
  <c r="AC36" i="3"/>
  <c r="AM36" i="3" s="1"/>
  <c r="AC25" i="3"/>
  <c r="AF25" i="3" s="1"/>
  <c r="AC20" i="3"/>
  <c r="AD20" i="3" s="1"/>
  <c r="AC45" i="3"/>
  <c r="AM45" i="3" s="1"/>
  <c r="AC13" i="3"/>
  <c r="AC42" i="3"/>
  <c r="AM42" i="3" s="1"/>
  <c r="AC30" i="3"/>
  <c r="AM30" i="3" s="1"/>
  <c r="AC12" i="3"/>
  <c r="AD12" i="3" s="1"/>
  <c r="AC46" i="3"/>
  <c r="AM46" i="3" s="1"/>
  <c r="AC40" i="3"/>
  <c r="AM40" i="3" s="1"/>
  <c r="AC31" i="3"/>
  <c r="AM31" i="3" s="1"/>
  <c r="AC22" i="3"/>
  <c r="AD22" i="3" s="1"/>
  <c r="AC37" i="3"/>
  <c r="AM37" i="3" s="1"/>
  <c r="Y11" i="3"/>
  <c r="AC11" i="3" s="1"/>
  <c r="AB19" i="3"/>
  <c r="AB28" i="3"/>
  <c r="S18" i="3"/>
  <c r="S27" i="3"/>
  <c r="S12" i="3"/>
  <c r="Y44" i="3"/>
  <c r="Y32" i="3"/>
  <c r="S16" i="3"/>
  <c r="O45" i="3"/>
  <c r="S45" i="3" s="1"/>
  <c r="S42" i="3"/>
  <c r="S39" i="3"/>
  <c r="S24" i="3"/>
  <c r="S21" i="3"/>
  <c r="S9" i="3"/>
  <c r="R43" i="3"/>
  <c r="AB43" i="3" s="1"/>
  <c r="S25" i="3"/>
  <c r="S20" i="3"/>
  <c r="S30" i="3"/>
  <c r="S13" i="3"/>
  <c r="S32" i="3"/>
  <c r="S23" i="3"/>
  <c r="S35" i="3"/>
  <c r="Y41" i="3"/>
  <c r="Y29" i="3"/>
  <c r="Z29" i="3"/>
  <c r="S33" i="3"/>
  <c r="S17" i="3"/>
  <c r="F46" i="3"/>
  <c r="S14" i="3"/>
  <c r="S11" i="3"/>
  <c r="AB23" i="3"/>
  <c r="Z16" i="3"/>
  <c r="S40" i="3"/>
  <c r="S37" i="3"/>
  <c r="S22" i="3"/>
  <c r="S10" i="3"/>
  <c r="Z35" i="3"/>
  <c r="S31" i="3"/>
  <c r="AB17" i="3"/>
  <c r="AF15" i="3" l="1"/>
  <c r="AG15" i="3"/>
  <c r="AG31" i="3"/>
  <c r="AD45" i="3"/>
  <c r="AG21" i="3"/>
  <c r="AE27" i="3"/>
  <c r="AG40" i="3"/>
  <c r="AE31" i="3"/>
  <c r="AF30" i="3"/>
  <c r="AC16" i="3"/>
  <c r="AE16" i="3"/>
  <c r="AF40" i="3"/>
  <c r="AD33" i="3"/>
  <c r="AG22" i="3"/>
  <c r="AF24" i="3"/>
  <c r="AE24" i="3"/>
  <c r="AC18" i="3"/>
  <c r="AE14" i="3"/>
  <c r="AF22" i="3"/>
  <c r="AG24" i="3"/>
  <c r="AD31" i="3"/>
  <c r="AE30" i="3"/>
  <c r="AF33" i="3"/>
  <c r="AC34" i="3"/>
  <c r="AG34" i="3"/>
  <c r="AC23" i="3"/>
  <c r="AG23" i="3"/>
  <c r="AC32" i="3"/>
  <c r="AK32" i="3" s="1"/>
  <c r="AE15" i="3"/>
  <c r="AG12" i="3"/>
  <c r="AD39" i="3"/>
  <c r="AE21" i="3"/>
  <c r="AC17" i="3"/>
  <c r="AG17" i="3" s="1"/>
  <c r="AE29" i="3"/>
  <c r="AC19" i="3"/>
  <c r="AG19" i="3"/>
  <c r="AG27" i="3"/>
  <c r="AD37" i="3"/>
  <c r="AE33" i="3"/>
  <c r="AE37" i="3"/>
  <c r="AF36" i="3"/>
  <c r="AC44" i="3"/>
  <c r="AK44" i="3" s="1"/>
  <c r="AE22" i="3"/>
  <c r="AE20" i="3"/>
  <c r="AG30" i="3"/>
  <c r="AD40" i="3"/>
  <c r="AE36" i="3"/>
  <c r="AF38" i="3"/>
  <c r="AE40" i="3"/>
  <c r="AF39" i="3"/>
  <c r="AD42" i="3"/>
  <c r="AC43" i="3"/>
  <c r="AG43" i="3" s="1"/>
  <c r="AC28" i="3"/>
  <c r="AG28" i="3"/>
  <c r="AC35" i="3"/>
  <c r="AE35" i="3"/>
  <c r="AD29" i="3"/>
  <c r="AC41" i="3"/>
  <c r="AD41" i="3"/>
  <c r="AF31" i="3"/>
  <c r="AG33" i="3"/>
  <c r="AE39" i="3"/>
  <c r="AF42" i="3"/>
  <c r="AK43" i="3"/>
  <c r="AK30" i="3"/>
  <c r="AJ30" i="3"/>
  <c r="AJ28" i="3"/>
  <c r="AK28" i="3"/>
  <c r="AK42" i="3"/>
  <c r="AJ42" i="3"/>
  <c r="AJ27" i="3"/>
  <c r="AK27" i="3"/>
  <c r="AJ26" i="3"/>
  <c r="AK26" i="3"/>
  <c r="AJ45" i="3"/>
  <c r="AK45" i="3"/>
  <c r="AK41" i="3"/>
  <c r="AJ41" i="3"/>
  <c r="AJ37" i="3"/>
  <c r="AK37" i="3"/>
  <c r="AJ36" i="3"/>
  <c r="AK36" i="3"/>
  <c r="AJ31" i="3"/>
  <c r="AK31" i="3"/>
  <c r="AJ40" i="3"/>
  <c r="AK40" i="3"/>
  <c r="AJ34" i="3"/>
  <c r="AK34" i="3"/>
  <c r="AJ46" i="3"/>
  <c r="AK46" i="3"/>
  <c r="AJ39" i="3"/>
  <c r="AK39" i="3"/>
  <c r="AJ33" i="3"/>
  <c r="AK33" i="3"/>
  <c r="AJ38" i="3"/>
  <c r="AK38" i="3"/>
  <c r="S43" i="3"/>
  <c r="S44" i="3"/>
  <c r="AC29" i="3"/>
  <c r="L10" i="2"/>
  <c r="M10" i="2" s="1"/>
  <c r="L11" i="2"/>
  <c r="M11" i="2" s="1"/>
  <c r="L12" i="2"/>
  <c r="M12" i="2" s="1"/>
  <c r="AG34" i="4" s="1"/>
  <c r="AH34" i="4" s="1"/>
  <c r="L13" i="2"/>
  <c r="M13" i="2" s="1"/>
  <c r="AG35" i="4" s="1"/>
  <c r="AH35" i="4" s="1"/>
  <c r="L14" i="2"/>
  <c r="M14" i="2" s="1"/>
  <c r="AG36" i="4" s="1"/>
  <c r="AH36" i="4" s="1"/>
  <c r="L15" i="2"/>
  <c r="M15" i="2" s="1"/>
  <c r="AG37" i="4" s="1"/>
  <c r="AH37" i="4" s="1"/>
  <c r="L16" i="2"/>
  <c r="M16" i="2" s="1"/>
  <c r="AG38" i="4" s="1"/>
  <c r="AH38" i="4" s="1"/>
  <c r="L17" i="2"/>
  <c r="M17" i="2" s="1"/>
  <c r="AG39" i="4" s="1"/>
  <c r="AH39" i="4" s="1"/>
  <c r="L18" i="2"/>
  <c r="M18" i="2" s="1"/>
  <c r="AG40" i="4" s="1"/>
  <c r="AH40" i="4" s="1"/>
  <c r="L19" i="2"/>
  <c r="M19" i="2" s="1"/>
  <c r="AG41" i="4" s="1"/>
  <c r="AH41" i="4" s="1"/>
  <c r="L20" i="2"/>
  <c r="M20" i="2" s="1"/>
  <c r="AG42" i="4" s="1"/>
  <c r="AH42" i="4" s="1"/>
  <c r="L21" i="2"/>
  <c r="M21" i="2" s="1"/>
  <c r="AG43" i="4" s="1"/>
  <c r="AH43" i="4" s="1"/>
  <c r="L22" i="2"/>
  <c r="M22" i="2" s="1"/>
  <c r="AG44" i="4" s="1"/>
  <c r="AH44" i="4" s="1"/>
  <c r="L23" i="2"/>
  <c r="M23" i="2" s="1"/>
  <c r="AG45" i="4" s="1"/>
  <c r="AH45" i="4" s="1"/>
  <c r="L24" i="2"/>
  <c r="M24" i="2" s="1"/>
  <c r="AG46" i="4" s="1"/>
  <c r="AH46" i="4" s="1"/>
  <c r="L25" i="2"/>
  <c r="M25" i="2" s="1"/>
  <c r="AG47" i="4" s="1"/>
  <c r="AH47" i="4" s="1"/>
  <c r="L26" i="2"/>
  <c r="M26" i="2" s="1"/>
  <c r="AG48" i="4" s="1"/>
  <c r="AH48" i="4" s="1"/>
  <c r="L27" i="2"/>
  <c r="M27" i="2" s="1"/>
  <c r="AG49" i="4" s="1"/>
  <c r="AH49" i="4" s="1"/>
  <c r="L28" i="2"/>
  <c r="M28" i="2" s="1"/>
  <c r="AG50" i="4" s="1"/>
  <c r="AH50" i="4" s="1"/>
  <c r="L29" i="2"/>
  <c r="M29" i="2" s="1"/>
  <c r="AG51" i="4" s="1"/>
  <c r="AH51" i="4" s="1"/>
  <c r="L30" i="2"/>
  <c r="M30" i="2" s="1"/>
  <c r="AG52" i="4" s="1"/>
  <c r="AH52" i="4" s="1"/>
  <c r="AH55" i="4" l="1"/>
  <c r="AH54" i="4"/>
  <c r="AM34" i="3"/>
  <c r="AD34" i="3"/>
  <c r="AE34" i="3"/>
  <c r="AF34" i="3"/>
  <c r="AJ43" i="3"/>
  <c r="AG18" i="3"/>
  <c r="AE18" i="3"/>
  <c r="AF18" i="3"/>
  <c r="AD23" i="3"/>
  <c r="AE23" i="3"/>
  <c r="AF23" i="3"/>
  <c r="AD19" i="3"/>
  <c r="AE19" i="3"/>
  <c r="AF19" i="3"/>
  <c r="AF17" i="3"/>
  <c r="AD17" i="3"/>
  <c r="AE17" i="3"/>
  <c r="AM35" i="3"/>
  <c r="AD35" i="3"/>
  <c r="AD51" i="3" s="1"/>
  <c r="AF35" i="3"/>
  <c r="AF51" i="3" s="1"/>
  <c r="AG35" i="3"/>
  <c r="AJ32" i="3"/>
  <c r="AD44" i="3"/>
  <c r="AG16" i="3"/>
  <c r="AG58" i="3" s="1"/>
  <c r="AF16" i="3"/>
  <c r="AD16" i="3"/>
  <c r="AK35" i="3"/>
  <c r="AJ35" i="3"/>
  <c r="AE59" i="3"/>
  <c r="AG57" i="3"/>
  <c r="AG59" i="3"/>
  <c r="AM32" i="3"/>
  <c r="AG32" i="3"/>
  <c r="AE32" i="3"/>
  <c r="AF32" i="3"/>
  <c r="AM28" i="3"/>
  <c r="AF28" i="3"/>
  <c r="AF52" i="3" s="1"/>
  <c r="AE28" i="3"/>
  <c r="AE52" i="3" s="1"/>
  <c r="AD28" i="3"/>
  <c r="AD52" i="3" s="1"/>
  <c r="AM43" i="3"/>
  <c r="AE43" i="3"/>
  <c r="AE51" i="3" s="1"/>
  <c r="AD43" i="3"/>
  <c r="AF43" i="3"/>
  <c r="AM44" i="3"/>
  <c r="AG44" i="3"/>
  <c r="AF44" i="3"/>
  <c r="AE44" i="3"/>
  <c r="AM29" i="3"/>
  <c r="AG29" i="3"/>
  <c r="AG52" i="3" s="1"/>
  <c r="AF29" i="3"/>
  <c r="AJ44" i="3"/>
  <c r="AM41" i="3"/>
  <c r="AF41" i="3"/>
  <c r="AE41" i="3"/>
  <c r="AG41" i="3"/>
  <c r="AD32" i="3"/>
  <c r="AD18" i="3"/>
  <c r="AL44" i="4"/>
  <c r="AP44" i="4"/>
  <c r="AL43" i="4"/>
  <c r="AP43" i="4"/>
  <c r="AL45" i="4"/>
  <c r="AP45" i="4"/>
  <c r="AG55" i="4"/>
  <c r="AL42" i="4"/>
  <c r="AP42" i="4"/>
  <c r="AL52" i="4"/>
  <c r="AP52" i="4"/>
  <c r="AL51" i="4"/>
  <c r="AP51" i="4"/>
  <c r="AL50" i="4"/>
  <c r="AP50" i="4"/>
  <c r="AL49" i="4"/>
  <c r="AP49" i="4"/>
  <c r="AL48" i="4"/>
  <c r="AP48" i="4"/>
  <c r="AL47" i="4"/>
  <c r="AP47" i="4"/>
  <c r="AP46" i="4"/>
  <c r="AL46" i="4"/>
  <c r="AG54" i="4"/>
  <c r="AP34" i="4"/>
  <c r="AL34" i="4"/>
  <c r="AL41" i="4"/>
  <c r="AP41" i="4"/>
  <c r="AL40" i="4"/>
  <c r="AP40" i="4"/>
  <c r="AP39" i="4"/>
  <c r="AL39" i="4"/>
  <c r="AL38" i="4"/>
  <c r="AP38" i="4"/>
  <c r="AL37" i="4"/>
  <c r="AP37" i="4"/>
  <c r="AL36" i="4"/>
  <c r="AP36" i="4"/>
  <c r="AL35" i="4"/>
  <c r="AP35" i="4"/>
  <c r="AK29" i="3"/>
  <c r="AJ29" i="3"/>
  <c r="AJ51" i="3" s="1"/>
  <c r="AK51" i="3"/>
  <c r="AD59" i="3" l="1"/>
  <c r="AD57" i="3"/>
  <c r="AD58" i="3"/>
  <c r="AE58" i="3"/>
  <c r="AF59" i="3"/>
  <c r="AF58" i="3"/>
  <c r="AF57" i="3"/>
  <c r="AG51" i="3"/>
  <c r="AE57" i="3"/>
  <c r="AL54" i="4"/>
  <c r="AL57" i="4" s="1"/>
  <c r="AL55" i="4"/>
  <c r="AP55" i="4"/>
  <c r="AP54" i="4"/>
  <c r="AP5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L Dobson</author>
    <author>Brown, Nicholas</author>
  </authors>
  <commentList>
    <comment ref="F4" authorId="0" shapeId="0" xr:uid="{503B50AA-2600-447D-8C6E-182E684DEEFF}">
      <text>
        <r>
          <rPr>
            <b/>
            <sz val="8"/>
            <color indexed="81"/>
            <rFont val="Tahoma"/>
            <family val="2"/>
          </rPr>
          <t>Diana L Dobson:</t>
        </r>
        <r>
          <rPr>
            <sz val="8"/>
            <color indexed="81"/>
            <rFont val="Tahoma"/>
            <family val="2"/>
          </rPr>
          <t xml:space="preserve">
note somewhere around 2005 the hatchery expanded CWT was updated to reflect MRP, but MRP is not the best source of data.  
Should use estimates from Stamp Falls.xls - that have been corrected for no-pins, sampling bias, etc.</t>
        </r>
      </text>
    </comment>
    <comment ref="H6" authorId="1" shapeId="0" xr:uid="{4D6B259C-72CD-4F5F-97E9-ABA6FA528FE5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Table 3 from the run reconstruction file</t>
        </r>
      </text>
    </comment>
    <comment ref="B7" authorId="1" shapeId="0" xr:uid="{37479F02-6823-43CC-82AC-368C1C2C2E6F}">
      <text>
        <r>
          <rPr>
            <b/>
            <sz val="9"/>
            <color indexed="81"/>
            <rFont val="Tahoma"/>
            <family val="2"/>
          </rPr>
          <t>Look to stampfalls.xlsx for these data</t>
        </r>
      </text>
    </comment>
    <comment ref="B52" authorId="1" shapeId="0" xr:uid="{4AF58265-FC34-4B50-A21D-5D04C4E7D809}">
      <text>
        <r>
          <rPr>
            <b/>
            <sz val="9"/>
            <color indexed="81"/>
            <rFont val="Tahoma"/>
            <family val="2"/>
          </rPr>
          <t>Look to stampfalls.xlsx for these data</t>
        </r>
      </text>
    </comment>
    <comment ref="H52" authorId="1" shapeId="0" xr:uid="{393D5426-241F-4134-9958-43CAD1BB7661}">
      <text>
        <r>
          <rPr>
            <b/>
            <sz val="9"/>
            <color indexed="81"/>
            <rFont val="Tahoma"/>
            <family val="2"/>
          </rPr>
          <t>Look to stampfalls.xlsx for these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Luedke, Wilf</author>
  </authors>
  <commentList>
    <comment ref="C4" authorId="0" shapeId="0" xr:uid="{C1CFB5C1-7A07-4A42-A2B3-C8FEC4C4FD90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4" authorId="0" shapeId="0" xr:uid="{2AD5F45C-63C9-4135-A13D-587DC631F75C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4" authorId="0" shapeId="0" xr:uid="{3E62AF01-0F6B-4B00-8386-13EFC43AEFCE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4" authorId="0" shapeId="0" xr:uid="{63706A87-A645-438D-8DAD-1BE48AD0A846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5" authorId="0" shapeId="0" xr:uid="{9A2314E6-76D5-4BDC-8A00-9D5DE3D96EB3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5" authorId="0" shapeId="0" xr:uid="{721E1573-FACA-48F6-B865-6A7A73DF60B0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5" authorId="0" shapeId="0" xr:uid="{73EFFBCB-E72A-4DE5-8E8D-C1396A10ED01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5" authorId="0" shapeId="0" xr:uid="{86B9AEAB-5B9F-42F5-89B4-8838A4A4C525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6" authorId="0" shapeId="0" xr:uid="{A9ABCCFD-C334-48EE-952E-D34EB006A5C4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6" authorId="0" shapeId="0" xr:uid="{42183834-23DC-489C-AE91-7C861F8B81AB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6" authorId="0" shapeId="0" xr:uid="{8E0406ED-0E3C-4337-B12F-C852877C75BF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6" authorId="0" shapeId="0" xr:uid="{A875B73A-4D97-43D3-B7DF-90DE122BE5F0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7" authorId="0" shapeId="0" xr:uid="{35CC2EAA-9414-438B-AE73-AA42B49BCAC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7" authorId="0" shapeId="0" xr:uid="{96F87C33-9D8A-4872-93AE-465B28FF82FA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7" authorId="0" shapeId="0" xr:uid="{BB79B780-FED9-4E3F-B72B-0BE36BA7E890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7" authorId="0" shapeId="0" xr:uid="{C531884D-B8B4-4A16-946C-BB6C2E8D27CA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8" authorId="0" shapeId="0" xr:uid="{E61E7D53-B895-49A7-BF84-6A6DC2252EA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8" authorId="0" shapeId="0" xr:uid="{2E99CD14-D836-41D1-8ABB-8F72FF834287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8" authorId="0" shapeId="0" xr:uid="{431D8135-E1E8-4E4A-B852-13882ACC9DAA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8" authorId="0" shapeId="0" xr:uid="{99E58E4F-BF7F-47D3-9A96-E3B52737110F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9" authorId="0" shapeId="0" xr:uid="{2D9CA6DD-0D13-4FD7-8A51-535996E96499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9" authorId="0" shapeId="0" xr:uid="{32930ED4-76E0-4B16-A497-46EDB8AF4A5C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9" authorId="0" shapeId="0" xr:uid="{0532C893-AC21-46C5-8702-66E156CF26D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9" authorId="0" shapeId="0" xr:uid="{FA3B4FCB-B0FA-4AE7-BC0F-34E44CF525D2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0" authorId="0" shapeId="0" xr:uid="{E82139AF-6956-4AFA-A1F5-EB3BEA1E7554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0" authorId="0" shapeId="0" xr:uid="{C0D3C7F3-E1DE-4AF7-95BE-057ABC5CAB29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0" authorId="0" shapeId="0" xr:uid="{8ACB3787-63BF-466C-9B4B-0594904EEDE1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0" authorId="0" shapeId="0" xr:uid="{7A4B05C4-770A-401C-B0E5-1C3F7509AD3C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1" authorId="0" shapeId="0" xr:uid="{DC691BAA-C651-475F-B661-3772E3A803ED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1" authorId="0" shapeId="0" xr:uid="{79715842-976B-432B-8E83-1295B939042D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1" authorId="0" shapeId="0" xr:uid="{8D56932B-802E-40ED-80C5-69371EF465A4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1" authorId="0" shapeId="0" xr:uid="{D11A83BC-D1E0-4398-A886-455A4A02B8D3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2" authorId="0" shapeId="0" xr:uid="{55AA0C84-7950-472A-A743-5C002C0B525F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2" authorId="0" shapeId="0" xr:uid="{E83E9DFA-9773-4A2A-8B4D-23E869FF3A7A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2" authorId="0" shapeId="0" xr:uid="{C6DDF839-D9B6-41A3-BBAE-CEA1783D263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2" authorId="0" shapeId="0" xr:uid="{D62F1BC0-3170-46C3-B2E2-1CEA9797A59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3" authorId="0" shapeId="0" xr:uid="{4ED79316-429F-4D83-91ED-189A31D4E783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3" authorId="0" shapeId="0" xr:uid="{DFF5EA81-05B3-4F5A-A6D0-9BF8B0EB1441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3" authorId="0" shapeId="0" xr:uid="{B6DC33BD-3292-4DDD-9C07-6B7001712B0B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3" authorId="0" shapeId="0" xr:uid="{9C5C3BD3-0DA3-4EE0-9CBD-0C724D310494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4" authorId="0" shapeId="0" xr:uid="{A336CD91-F96C-41B1-9FDA-90436D6641EC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4" authorId="0" shapeId="0" xr:uid="{2C5EA967-3CD5-40E6-AEC0-1DB6E392A4CF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4" authorId="0" shapeId="0" xr:uid="{551B1F55-C071-4BAD-B273-9FF40B3EACF7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4" authorId="0" shapeId="0" xr:uid="{5204B222-A498-4F29-8AE9-E359932D8008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15" authorId="0" shapeId="0" xr:uid="{0E89EADC-0DA1-4EA1-BD68-E043E93FC1AC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D15" authorId="0" shapeId="0" xr:uid="{68050EE7-3E63-425B-9768-4DEEDA1F54EB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E15" authorId="0" shapeId="0" xr:uid="{DE13D0C4-3B04-4692-82C9-1AE43E6C6EE5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F15" authorId="0" shapeId="0" xr:uid="{EB2D252E-E074-4D28-8E93-91573E41AA45}">
      <text>
        <r>
          <rPr>
            <sz val="9"/>
            <color indexed="81"/>
            <rFont val="Tahoma"/>
            <family val="2"/>
          </rPr>
          <t xml:space="preserve">total terminal return x prop hatchery origin (from % hatchery in river spawners )
</t>
        </r>
      </text>
    </comment>
    <comment ref="C24" authorId="0" shapeId="0" xr:uid="{CB0B0613-2B67-41FA-94F4-9A491E195255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25" authorId="0" shapeId="0" xr:uid="{88D8EE91-D732-44D1-A811-2311972BED53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26" authorId="0" shapeId="0" xr:uid="{E132F500-50D4-427D-8443-E6A3E393B3BC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27" authorId="0" shapeId="0" xr:uid="{2BF65E56-6B30-4D1C-AB26-D612E41F7104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28" authorId="0" shapeId="0" xr:uid="{E20E4353-7257-436A-839E-62847E29B8BA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29" authorId="0" shapeId="0" xr:uid="{BEC2F21B-0419-482D-8BE1-15762222E1E4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0" authorId="0" shapeId="0" xr:uid="{C42D7B55-BBDC-4A81-ABFC-6A79EAAA1010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1" authorId="0" shapeId="0" xr:uid="{88B6CF07-3B7E-4377-BEBA-97B0F4273965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2" authorId="0" shapeId="0" xr:uid="{05E7BD7C-6B04-4A5D-8F16-7FDD579B0391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3" authorId="0" shapeId="0" xr:uid="{E2619E57-B5DD-4960-9FE3-F3A1C93B67C4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4" authorId="0" shapeId="0" xr:uid="{A60CA1D6-F0A9-4092-A20D-AD50C5C5AA46}">
      <text>
        <r>
          <rPr>
            <sz val="9"/>
            <color indexed="81"/>
            <rFont val="Tahoma"/>
            <family val="2"/>
          </rPr>
          <t>used avg 2015-22</t>
        </r>
      </text>
    </comment>
    <comment ref="C35" authorId="0" shapeId="0" xr:uid="{2B1ABF8A-125D-4B67-948F-F6A051AE0444}">
      <text>
        <r>
          <rPr>
            <sz val="9"/>
            <color indexed="81"/>
            <rFont val="Tahoma"/>
            <family val="2"/>
          </rPr>
          <t>used avg 2015-22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61538A-4381-4929-8394-B52D0AA9C44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<sst xmlns="http://schemas.openxmlformats.org/spreadsheetml/2006/main" count="2587" uniqueCount="785">
  <si>
    <t>year</t>
  </si>
  <si>
    <t>age</t>
  </si>
  <si>
    <t>by</t>
  </si>
  <si>
    <t>PSM</t>
  </si>
  <si>
    <t xml:space="preserve">NB: These data are copied over from Jeff Till's "Stamp CN Summary, 20XX.xlsx" files for each year. </t>
  </si>
  <si>
    <t>prop_hatch_oto</t>
  </si>
  <si>
    <t>males</t>
  </si>
  <si>
    <t>females</t>
  </si>
  <si>
    <t>prop_hatch_cwt</t>
  </si>
  <si>
    <t>n</t>
  </si>
  <si>
    <t>sex</t>
  </si>
  <si>
    <t>Row Labels</t>
  </si>
  <si>
    <t>Grand Total</t>
  </si>
  <si>
    <t>Spawner Year</t>
  </si>
  <si>
    <t>Column Labels</t>
  </si>
  <si>
    <t>females Total</t>
  </si>
  <si>
    <t>males Total</t>
  </si>
  <si>
    <t>Sum of n</t>
  </si>
  <si>
    <t>egg deposited</t>
  </si>
  <si>
    <t>smolts</t>
  </si>
  <si>
    <t>egg-smolt survival rate</t>
  </si>
  <si>
    <t>A: Table of terminal hatchery returns vs. total accounted terminal run by age</t>
  </si>
  <si>
    <t>hatchery terminal return source:</t>
  </si>
  <si>
    <t>termrbta.xls (until 2015); Term_Area_23.xlsx (2016-)</t>
  </si>
  <si>
    <t>total terminal return source:</t>
  </si>
  <si>
    <t xml:space="preserve">Hatchery (Expanded CWT) return estimate </t>
  </si>
  <si>
    <t>Rec. Yr.</t>
  </si>
  <si>
    <t>Age 2's</t>
  </si>
  <si>
    <t>Age 3's</t>
  </si>
  <si>
    <t>Age 4's</t>
  </si>
  <si>
    <t>Age 5+</t>
  </si>
  <si>
    <t>Total</t>
  </si>
  <si>
    <t>from CN_Forecast_2024.xls</t>
  </si>
  <si>
    <t>Brood Yr</t>
  </si>
  <si>
    <t>Brood Esc</t>
  </si>
  <si>
    <t>R/S</t>
  </si>
  <si>
    <t>smolt-ad survival</t>
  </si>
  <si>
    <t>BroodSmolts</t>
  </si>
  <si>
    <t>Average</t>
  </si>
  <si>
    <t>Total Terminal Return</t>
  </si>
  <si>
    <t>Somass origin Catch</t>
  </si>
  <si>
    <t>Total Stamp Escapement</t>
  </si>
  <si>
    <t>Hatchery Origin TermRet</t>
  </si>
  <si>
    <t>Natural Origin TermRet</t>
  </si>
  <si>
    <t>RCH Swim-ins</t>
  </si>
  <si>
    <t>Stamp R spawners</t>
  </si>
  <si>
    <t>n-hatchery</t>
  </si>
  <si>
    <t>n-natural</t>
  </si>
  <si>
    <t>Sum of n-hatchery</t>
  </si>
  <si>
    <t>Proportion hatchery in river spawners</t>
  </si>
  <si>
    <t>Prop Hatchery Origin</t>
  </si>
  <si>
    <t>BroodYear</t>
  </si>
  <si>
    <t>CatchYr</t>
  </si>
  <si>
    <t>copied from data to left</t>
  </si>
  <si>
    <t>reorganized by brood year</t>
  </si>
  <si>
    <t>fecundity=</t>
  </si>
  <si>
    <t>BroodYr</t>
  </si>
  <si>
    <t>Smolts</t>
  </si>
  <si>
    <t>Spawners</t>
  </si>
  <si>
    <t>stdev</t>
  </si>
  <si>
    <t>Based on Otolith Thermal Marks</t>
  </si>
  <si>
    <t>Catch Year</t>
  </si>
  <si>
    <t>Canada NBC AABM</t>
  </si>
  <si>
    <t>Canada SBC AABM</t>
  </si>
  <si>
    <t>Canada NBC ISBM</t>
  </si>
  <si>
    <t>Canada SBC non-terminal ISBM</t>
  </si>
  <si>
    <t>Total   USA mostly SEAK</t>
  </si>
  <si>
    <t>Total ocean CYER</t>
  </si>
  <si>
    <t>Canada terminal CYER</t>
  </si>
  <si>
    <t>Total CYER</t>
  </si>
  <si>
    <t>Total Escaped</t>
  </si>
  <si>
    <t>PST period avg total ocean CYER</t>
  </si>
  <si>
    <t>SubTotal  Canada ocean CYER</t>
  </si>
  <si>
    <t>Total Terminal A23</t>
  </si>
  <si>
    <t>Assume non-terminal (ocean) ER is same for hatchery and natural</t>
  </si>
  <si>
    <t>Total non-terminal CYER</t>
  </si>
  <si>
    <t>Average CYER 2000-22=</t>
  </si>
  <si>
    <t>These recruits and R/S and SAR will be underestimated by about 33% (average CYER)</t>
  </si>
  <si>
    <t>TermRec</t>
  </si>
  <si>
    <t>Brood Year</t>
  </si>
  <si>
    <t>Table xxx. Comparison of otolith based vs expanded CWT determination of natural origin production from natural spawners.</t>
  </si>
  <si>
    <t>file:  Somass_nat-spawners_ts.xlsx</t>
  </si>
  <si>
    <t>Sarita from Laforge et al. 2024</t>
  </si>
  <si>
    <t>adult returns</t>
  </si>
  <si>
    <t xml:space="preserve">survival rate </t>
  </si>
  <si>
    <t>type</t>
  </si>
  <si>
    <t>early/small</t>
  </si>
  <si>
    <t>origin</t>
  </si>
  <si>
    <t>natural</t>
  </si>
  <si>
    <t xml:space="preserve">natural </t>
  </si>
  <si>
    <t>FL</t>
  </si>
  <si>
    <t>30-49mm</t>
  </si>
  <si>
    <t>50+mm</t>
  </si>
  <si>
    <t>&gt;50mm</t>
  </si>
  <si>
    <t>hatchery</t>
  </si>
  <si>
    <t>late/large</t>
  </si>
  <si>
    <t xml:space="preserve">total all </t>
  </si>
  <si>
    <t>total natural</t>
  </si>
  <si>
    <t>% of total run</t>
  </si>
  <si>
    <t>% of natural return</t>
  </si>
  <si>
    <t>M=-ln(S)</t>
  </si>
  <si>
    <t>= constant egg to smolt survival rate used (do not change here, change on NatSpEGGS tab)</t>
  </si>
  <si>
    <t>from Bradford 1995</t>
  </si>
  <si>
    <t>mean</t>
  </si>
  <si>
    <t>from Healey 1991</t>
  </si>
  <si>
    <t>Lemhi R</t>
  </si>
  <si>
    <t>-M</t>
  </si>
  <si>
    <t>Survival egg-smolt</t>
  </si>
  <si>
    <t>M</t>
  </si>
  <si>
    <t>S</t>
  </si>
  <si>
    <t>Cowichan</t>
  </si>
  <si>
    <t>Nanaimo</t>
  </si>
  <si>
    <t>Qualicum</t>
  </si>
  <si>
    <t>Egg to smolt survival rate</t>
  </si>
  <si>
    <t>rev n (psm)</t>
  </si>
  <si>
    <t>Sum of rev n (psm)</t>
  </si>
  <si>
    <t>used females abundance n x (1-psm estimate)</t>
  </si>
  <si>
    <t>rev n (psm) =</t>
  </si>
  <si>
    <r>
      <t>River Spawners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</si>
  <si>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Natural Smolts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</si>
  <si>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Effective spawners after estimated pre-spawn mortality applied to sex and age specific escapement estimates.</t>
    </r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</si>
  <si>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Assumed 12.5% egg to smolt survival (average of Healey 1991, Bradford 1995).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</si>
  <si>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Note terminal recruits do NOT include pre-terminal fishery exploitation of 33%  (Average 2000-22 CYER).</t>
    </r>
  </si>
  <si>
    <t>3 Natural origin recruits to terminal Area 23: total catch and escapement minus hatchery origin from 2 methods</t>
  </si>
  <si>
    <r>
      <t>Natural Origin Terminal Area Recruits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</si>
  <si>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Based on CWT</t>
  </si>
  <si>
    <t>Total terminal Recruits (Production)</t>
  </si>
  <si>
    <t>Survival Rate</t>
  </si>
  <si>
    <t>Recruits/ Spawner</t>
  </si>
  <si>
    <t>Average adjusted to include pre-terminal ER of .33</t>
  </si>
  <si>
    <t>Sum of n-natural</t>
  </si>
  <si>
    <t>Total Sum of n-hatchery</t>
  </si>
  <si>
    <t>Total Sum of n-natural</t>
  </si>
  <si>
    <t>Values</t>
  </si>
  <si>
    <t>%fema;es</t>
  </si>
  <si>
    <t>Average 2007-17</t>
  </si>
  <si>
    <t>Average 1996-2006</t>
  </si>
  <si>
    <t>Average &lt;=1995</t>
  </si>
  <si>
    <t>Average 1984-2017</t>
  </si>
  <si>
    <t>stdev 1984-2017</t>
  </si>
  <si>
    <t>hatchery late/large</t>
  </si>
  <si>
    <t>Natural late/large</t>
  </si>
  <si>
    <t>Natural early/small</t>
  </si>
  <si>
    <t>Total natural</t>
  </si>
  <si>
    <t>Type</t>
  </si>
  <si>
    <t>Neggs</t>
  </si>
  <si>
    <t>Nadults</t>
  </si>
  <si>
    <t>SAR</t>
  </si>
  <si>
    <t>age2</t>
  </si>
  <si>
    <t>age3</t>
  </si>
  <si>
    <t>age4</t>
  </si>
  <si>
    <t>age5</t>
  </si>
  <si>
    <t>total</t>
  </si>
  <si>
    <t>%ag32</t>
  </si>
  <si>
    <t>%age3</t>
  </si>
  <si>
    <t>%age4</t>
  </si>
  <si>
    <t>%age5</t>
  </si>
  <si>
    <r>
      <t>SAMPLE YEAR</t>
    </r>
    <r>
      <rPr>
        <sz val="8"/>
        <rFont val="Calibri"/>
        <family val="2"/>
      </rPr>
      <t> </t>
    </r>
  </si>
  <si>
    <r>
      <t>SPECIMEN ID</t>
    </r>
    <r>
      <rPr>
        <sz val="8"/>
        <rFont val="Calibri"/>
        <family val="2"/>
      </rPr>
      <t> </t>
    </r>
  </si>
  <si>
    <r>
      <t>READ STATUS</t>
    </r>
    <r>
      <rPr>
        <sz val="8"/>
        <rFont val="Calibri"/>
        <family val="2"/>
      </rPr>
      <t> </t>
    </r>
  </si>
  <si>
    <t>marine transition start time (sec) </t>
  </si>
  <si>
    <t>marine transition start radius (um) </t>
  </si>
  <si>
    <t>full otolith radius (um) </t>
  </si>
  <si>
    <t>Fork Length at marine entry (mm) (2021/22 Sarita juveniles) </t>
  </si>
  <si>
    <t>Fork Length at marine entry (mm) (Atkinson 2016 Puget Sound) </t>
  </si>
  <si>
    <t>Fork Length at marine entry (mm) (Atkinson 2019 Puget Sound) </t>
  </si>
  <si>
    <t>2015 </t>
  </si>
  <si>
    <r>
      <t>152433</t>
    </r>
    <r>
      <rPr>
        <sz val="8"/>
        <color rgb="FF000000"/>
        <rFont val="Calibri"/>
        <family val="2"/>
      </rPr>
      <t> </t>
    </r>
  </si>
  <si>
    <t>Unmarked </t>
  </si>
  <si>
    <t>63 </t>
  </si>
  <si>
    <t>504 </t>
  </si>
  <si>
    <t>1848 </t>
  </si>
  <si>
    <t>62.0 </t>
  </si>
  <si>
    <t>73.0 </t>
  </si>
  <si>
    <t>76.3 </t>
  </si>
  <si>
    <r>
      <t>152440</t>
    </r>
    <r>
      <rPr>
        <sz val="8"/>
        <color rgb="FF000000"/>
        <rFont val="Calibri"/>
        <family val="2"/>
      </rPr>
      <t> </t>
    </r>
  </si>
  <si>
    <t>60 </t>
  </si>
  <si>
    <t>480 </t>
  </si>
  <si>
    <t>1520 </t>
  </si>
  <si>
    <t>58.7 </t>
  </si>
  <si>
    <t>69.4 </t>
  </si>
  <si>
    <t>72.9 </t>
  </si>
  <si>
    <r>
      <t>152450</t>
    </r>
    <r>
      <rPr>
        <sz val="8"/>
        <color rgb="FF000000"/>
        <rFont val="Calibri"/>
        <family val="2"/>
      </rPr>
      <t> </t>
    </r>
  </si>
  <si>
    <t>68 </t>
  </si>
  <si>
    <t>544 </t>
  </si>
  <si>
    <t>1688 </t>
  </si>
  <si>
    <t>67.9 </t>
  </si>
  <si>
    <t>79.0 </t>
  </si>
  <si>
    <t>82.1 </t>
  </si>
  <si>
    <r>
      <t>152454</t>
    </r>
    <r>
      <rPr>
        <sz val="8"/>
        <color rgb="FF000000"/>
        <rFont val="Calibri"/>
        <family val="2"/>
      </rPr>
      <t> </t>
    </r>
  </si>
  <si>
    <t>62 </t>
  </si>
  <si>
    <t>496 </t>
  </si>
  <si>
    <t>1992 </t>
  </si>
  <si>
    <t>60.9 </t>
  </si>
  <si>
    <t>71.8 </t>
  </si>
  <si>
    <t>75.2 </t>
  </si>
  <si>
    <r>
      <t>152455</t>
    </r>
    <r>
      <rPr>
        <sz val="8"/>
        <color rgb="FF000000"/>
        <rFont val="Calibri"/>
        <family val="2"/>
      </rPr>
      <t> </t>
    </r>
  </si>
  <si>
    <t>59 </t>
  </si>
  <si>
    <t>472 </t>
  </si>
  <si>
    <t>1792 </t>
  </si>
  <si>
    <t>57.7 </t>
  </si>
  <si>
    <t>68.3 </t>
  </si>
  <si>
    <t>71.7 </t>
  </si>
  <si>
    <r>
      <t>152456</t>
    </r>
    <r>
      <rPr>
        <sz val="8"/>
        <color rgb="FF000000"/>
        <rFont val="Calibri"/>
        <family val="2"/>
      </rPr>
      <t> </t>
    </r>
  </si>
  <si>
    <t>35 </t>
  </si>
  <si>
    <t>280 </t>
  </si>
  <si>
    <t>1800 </t>
  </si>
  <si>
    <t>37.4 </t>
  </si>
  <si>
    <t>39.7 </t>
  </si>
  <si>
    <t>43.9 </t>
  </si>
  <si>
    <r>
      <t>152461</t>
    </r>
    <r>
      <rPr>
        <sz val="8"/>
        <color rgb="FF000000"/>
        <rFont val="Calibri"/>
        <family val="2"/>
      </rPr>
      <t> </t>
    </r>
  </si>
  <si>
    <t>1736 </t>
  </si>
  <si>
    <r>
      <t>152462</t>
    </r>
    <r>
      <rPr>
        <sz val="8"/>
        <color rgb="FF000000"/>
        <rFont val="Calibri"/>
        <family val="2"/>
      </rPr>
      <t> </t>
    </r>
  </si>
  <si>
    <t>40 </t>
  </si>
  <si>
    <t>320 </t>
  </si>
  <si>
    <t>1560 </t>
  </si>
  <si>
    <t>41.0 </t>
  </si>
  <si>
    <t>45.7 </t>
  </si>
  <si>
    <t>49.7 </t>
  </si>
  <si>
    <r>
      <t>152467</t>
    </r>
    <r>
      <rPr>
        <sz val="8"/>
        <color rgb="FF000000"/>
        <rFont val="Calibri"/>
        <family val="2"/>
      </rPr>
      <t> </t>
    </r>
  </si>
  <si>
    <t>42 </t>
  </si>
  <si>
    <t>336 </t>
  </si>
  <si>
    <t>42.5 </t>
  </si>
  <si>
    <t>48.0 </t>
  </si>
  <si>
    <t>52.0 </t>
  </si>
  <si>
    <r>
      <t>152485</t>
    </r>
    <r>
      <rPr>
        <sz val="8"/>
        <color rgb="FF000000"/>
        <rFont val="Calibri"/>
        <family val="2"/>
      </rPr>
      <t> </t>
    </r>
  </si>
  <si>
    <t>66 </t>
  </si>
  <si>
    <t>528 </t>
  </si>
  <si>
    <t>1504 </t>
  </si>
  <si>
    <t>65.5 </t>
  </si>
  <si>
    <t>76.6 </t>
  </si>
  <si>
    <t>79.8 </t>
  </si>
  <si>
    <r>
      <t>152487</t>
    </r>
    <r>
      <rPr>
        <sz val="8"/>
        <color rgb="FF000000"/>
        <rFont val="Calibri"/>
        <family val="2"/>
      </rPr>
      <t> </t>
    </r>
  </si>
  <si>
    <t>64 </t>
  </si>
  <si>
    <t>512 </t>
  </si>
  <si>
    <t>1544 </t>
  </si>
  <si>
    <t>63.1 </t>
  </si>
  <si>
    <t>74.2 </t>
  </si>
  <si>
    <t>77.5 </t>
  </si>
  <si>
    <r>
      <t>152330</t>
    </r>
    <r>
      <rPr>
        <sz val="8"/>
        <color rgb="FF000000"/>
        <rFont val="Calibri"/>
        <family val="2"/>
      </rPr>
      <t> </t>
    </r>
  </si>
  <si>
    <t>61 </t>
  </si>
  <si>
    <t>488 </t>
  </si>
  <si>
    <t>1440 </t>
  </si>
  <si>
    <t>59.8 </t>
  </si>
  <si>
    <t>70.6 </t>
  </si>
  <si>
    <t>74.0 </t>
  </si>
  <si>
    <r>
      <t>152335</t>
    </r>
    <r>
      <rPr>
        <sz val="8"/>
        <color rgb="FF000000"/>
        <rFont val="Calibri"/>
        <family val="2"/>
      </rPr>
      <t> </t>
    </r>
  </si>
  <si>
    <t>44 </t>
  </si>
  <si>
    <t>352 </t>
  </si>
  <si>
    <t>1480 </t>
  </si>
  <si>
    <t>44.0 </t>
  </si>
  <si>
    <t>50.4 </t>
  </si>
  <si>
    <t>54.3 </t>
  </si>
  <si>
    <r>
      <t>152341</t>
    </r>
    <r>
      <rPr>
        <sz val="8"/>
        <color rgb="FF000000"/>
        <rFont val="Calibri"/>
        <family val="2"/>
      </rPr>
      <t> </t>
    </r>
  </si>
  <si>
    <t>1888 </t>
  </si>
  <si>
    <r>
      <t>152349</t>
    </r>
    <r>
      <rPr>
        <sz val="8"/>
        <color rgb="FF000000"/>
        <rFont val="Calibri"/>
        <family val="2"/>
      </rPr>
      <t> </t>
    </r>
  </si>
  <si>
    <t>39 </t>
  </si>
  <si>
    <t>312 </t>
  </si>
  <si>
    <t>40.2 </t>
  </si>
  <si>
    <t>44.5 </t>
  </si>
  <si>
    <t>48.5 </t>
  </si>
  <si>
    <r>
      <t>152351</t>
    </r>
    <r>
      <rPr>
        <sz val="8"/>
        <color rgb="FF000000"/>
        <rFont val="Calibri"/>
        <family val="2"/>
      </rPr>
      <t> </t>
    </r>
  </si>
  <si>
    <t>36 </t>
  </si>
  <si>
    <t>288 </t>
  </si>
  <si>
    <t>2024 </t>
  </si>
  <si>
    <t>38.1 </t>
  </si>
  <si>
    <t>40.9 </t>
  </si>
  <si>
    <t>45.1 </t>
  </si>
  <si>
    <r>
      <t>152355</t>
    </r>
    <r>
      <rPr>
        <sz val="8"/>
        <color rgb="FF000000"/>
        <rFont val="Calibri"/>
        <family val="2"/>
      </rPr>
      <t> </t>
    </r>
  </si>
  <si>
    <t>38 </t>
  </si>
  <si>
    <t>304 </t>
  </si>
  <si>
    <t>1704 </t>
  </si>
  <si>
    <t>39.5 </t>
  </si>
  <si>
    <t>43.3 </t>
  </si>
  <si>
    <t>47.4 </t>
  </si>
  <si>
    <r>
      <t>152369</t>
    </r>
    <r>
      <rPr>
        <sz val="8"/>
        <color rgb="FF000000"/>
        <rFont val="Calibri"/>
        <family val="2"/>
      </rPr>
      <t> </t>
    </r>
  </si>
  <si>
    <t>37 </t>
  </si>
  <si>
    <t>296 </t>
  </si>
  <si>
    <t>1832 </t>
  </si>
  <si>
    <t>38.8 </t>
  </si>
  <si>
    <t>42.1 </t>
  </si>
  <si>
    <t>46.2 </t>
  </si>
  <si>
    <r>
      <t>152375</t>
    </r>
    <r>
      <rPr>
        <sz val="8"/>
        <color rgb="FF000000"/>
        <rFont val="Calibri"/>
        <family val="2"/>
      </rPr>
      <t> </t>
    </r>
  </si>
  <si>
    <t>2336 </t>
  </si>
  <si>
    <r>
      <t>152376</t>
    </r>
    <r>
      <rPr>
        <sz val="8"/>
        <color rgb="FF000000"/>
        <rFont val="Calibri"/>
        <family val="2"/>
      </rPr>
      <t> </t>
    </r>
  </si>
  <si>
    <t>46 </t>
  </si>
  <si>
    <t>368 </t>
  </si>
  <si>
    <t>2136 </t>
  </si>
  <si>
    <t>45.6 </t>
  </si>
  <si>
    <t>52.8 </t>
  </si>
  <si>
    <t>56.6 </t>
  </si>
  <si>
    <r>
      <t>152377</t>
    </r>
    <r>
      <rPr>
        <sz val="8"/>
        <color rgb="FF000000"/>
        <rFont val="Calibri"/>
        <family val="2"/>
      </rPr>
      <t> </t>
    </r>
  </si>
  <si>
    <t>1872 </t>
  </si>
  <si>
    <r>
      <t>152379</t>
    </r>
    <r>
      <rPr>
        <sz val="8"/>
        <color rgb="FF000000"/>
        <rFont val="Calibri"/>
        <family val="2"/>
      </rPr>
      <t> </t>
    </r>
  </si>
  <si>
    <t>41 </t>
  </si>
  <si>
    <t>328 </t>
  </si>
  <si>
    <t>2280 </t>
  </si>
  <si>
    <t>41.7 </t>
  </si>
  <si>
    <t>46.9 </t>
  </si>
  <si>
    <t>50.8 </t>
  </si>
  <si>
    <r>
      <t>152388</t>
    </r>
    <r>
      <rPr>
        <sz val="8"/>
        <color rgb="FF000000"/>
        <rFont val="Calibri"/>
        <family val="2"/>
      </rPr>
      <t> </t>
    </r>
  </si>
  <si>
    <t>53 </t>
  </si>
  <si>
    <t>424 </t>
  </si>
  <si>
    <t>1904 </t>
  </si>
  <si>
    <t>51.8 </t>
  </si>
  <si>
    <t>61.1 </t>
  </si>
  <si>
    <t>64.8 </t>
  </si>
  <si>
    <r>
      <t>152392</t>
    </r>
    <r>
      <rPr>
        <sz val="8"/>
        <color rgb="FF000000"/>
        <rFont val="Calibri"/>
        <family val="2"/>
      </rPr>
      <t> </t>
    </r>
  </si>
  <si>
    <t>1744 </t>
  </si>
  <si>
    <r>
      <t>152393</t>
    </r>
    <r>
      <rPr>
        <sz val="8"/>
        <color rgb="FF000000"/>
        <rFont val="Calibri"/>
        <family val="2"/>
      </rPr>
      <t> </t>
    </r>
  </si>
  <si>
    <t>1840 </t>
  </si>
  <si>
    <r>
      <t>152394</t>
    </r>
    <r>
      <rPr>
        <sz val="8"/>
        <color rgb="FF000000"/>
        <rFont val="Calibri"/>
        <family val="2"/>
      </rPr>
      <t> </t>
    </r>
  </si>
  <si>
    <t>32 </t>
  </si>
  <si>
    <t>256 </t>
  </si>
  <si>
    <t>2032 </t>
  </si>
  <si>
    <t>35.5 </t>
  </si>
  <si>
    <t>36.2 </t>
  </si>
  <si>
    <t>40.4 </t>
  </si>
  <si>
    <r>
      <t>152400</t>
    </r>
    <r>
      <rPr>
        <sz val="8"/>
        <color rgb="FF000000"/>
        <rFont val="Calibri"/>
        <family val="2"/>
      </rPr>
      <t> </t>
    </r>
  </si>
  <si>
    <t>1968 </t>
  </si>
  <si>
    <r>
      <t>152403</t>
    </r>
    <r>
      <rPr>
        <sz val="8"/>
        <color rgb="FF000000"/>
        <rFont val="Calibri"/>
        <family val="2"/>
      </rPr>
      <t> </t>
    </r>
  </si>
  <si>
    <r>
      <t>152411</t>
    </r>
    <r>
      <rPr>
        <sz val="8"/>
        <color rgb="FF000000"/>
        <rFont val="Calibri"/>
        <family val="2"/>
      </rPr>
      <t> </t>
    </r>
  </si>
  <si>
    <t>45 </t>
  </si>
  <si>
    <t>360 </t>
  </si>
  <si>
    <t>1816 </t>
  </si>
  <si>
    <t>44.8 </t>
  </si>
  <si>
    <t>51.6 </t>
  </si>
  <si>
    <t>55.5 </t>
  </si>
  <si>
    <r>
      <t>152420</t>
    </r>
    <r>
      <rPr>
        <sz val="8"/>
        <color rgb="FF000000"/>
        <rFont val="Calibri"/>
        <family val="2"/>
      </rPr>
      <t> </t>
    </r>
  </si>
  <si>
    <t>58 </t>
  </si>
  <si>
    <t>464 </t>
  </si>
  <si>
    <t>1760 </t>
  </si>
  <si>
    <t>56.7 </t>
  </si>
  <si>
    <t>67.1 </t>
  </si>
  <si>
    <r>
      <t>152427</t>
    </r>
    <r>
      <rPr>
        <sz val="8"/>
        <color rgb="FF000000"/>
        <rFont val="Calibri"/>
        <family val="2"/>
      </rPr>
      <t> </t>
    </r>
  </si>
  <si>
    <t>67 </t>
  </si>
  <si>
    <t>536 </t>
  </si>
  <si>
    <t>2048 </t>
  </si>
  <si>
    <t>66.7 </t>
  </si>
  <si>
    <t>77.8 </t>
  </si>
  <si>
    <t>81.0 </t>
  </si>
  <si>
    <r>
      <t>152590</t>
    </r>
    <r>
      <rPr>
        <sz val="8"/>
        <color rgb="FF000000"/>
        <rFont val="Calibri"/>
        <family val="2"/>
      </rPr>
      <t> </t>
    </r>
  </si>
  <si>
    <t>1536 </t>
  </si>
  <si>
    <r>
      <t>152593</t>
    </r>
    <r>
      <rPr>
        <sz val="8"/>
        <color rgb="FF000000"/>
        <rFont val="Calibri"/>
        <family val="2"/>
      </rPr>
      <t> </t>
    </r>
  </si>
  <si>
    <t>n/a </t>
  </si>
  <si>
    <r>
      <t>152595</t>
    </r>
    <r>
      <rPr>
        <sz val="8"/>
        <color rgb="FF000000"/>
        <rFont val="Calibri"/>
        <family val="2"/>
      </rPr>
      <t> </t>
    </r>
  </si>
  <si>
    <t>1248 </t>
  </si>
  <si>
    <r>
      <t>152611</t>
    </r>
    <r>
      <rPr>
        <sz val="8"/>
        <color rgb="FF000000"/>
        <rFont val="Calibri"/>
        <family val="2"/>
      </rPr>
      <t> </t>
    </r>
  </si>
  <si>
    <t>1264 </t>
  </si>
  <si>
    <r>
      <t>152613</t>
    </r>
    <r>
      <rPr>
        <sz val="8"/>
        <color rgb="FF000000"/>
        <rFont val="Calibri"/>
        <family val="2"/>
      </rPr>
      <t> </t>
    </r>
  </si>
  <si>
    <r>
      <t>152501</t>
    </r>
    <r>
      <rPr>
        <sz val="8"/>
        <color rgb="FF000000"/>
        <rFont val="Calibri"/>
        <family val="2"/>
      </rPr>
      <t> </t>
    </r>
  </si>
  <si>
    <t>1600 </t>
  </si>
  <si>
    <r>
      <t>152513</t>
    </r>
    <r>
      <rPr>
        <sz val="8"/>
        <color rgb="FF000000"/>
        <rFont val="Calibri"/>
        <family val="2"/>
      </rPr>
      <t> </t>
    </r>
  </si>
  <si>
    <t>2600 </t>
  </si>
  <si>
    <r>
      <t>152517</t>
    </r>
    <r>
      <rPr>
        <sz val="8"/>
        <color rgb="FF000000"/>
        <rFont val="Calibri"/>
        <family val="2"/>
      </rPr>
      <t> </t>
    </r>
  </si>
  <si>
    <t>1608 </t>
  </si>
  <si>
    <r>
      <t>152519</t>
    </r>
    <r>
      <rPr>
        <sz val="8"/>
        <color rgb="FF000000"/>
        <rFont val="Calibri"/>
        <family val="2"/>
      </rPr>
      <t> </t>
    </r>
  </si>
  <si>
    <t>54 </t>
  </si>
  <si>
    <t>432 </t>
  </si>
  <si>
    <t>1472 </t>
  </si>
  <si>
    <t>52.7 </t>
  </si>
  <si>
    <t>62.3 </t>
  </si>
  <si>
    <t>65.9 </t>
  </si>
  <si>
    <r>
      <t>152534</t>
    </r>
    <r>
      <rPr>
        <sz val="8"/>
        <color rgb="FF000000"/>
        <rFont val="Calibri"/>
        <family val="2"/>
      </rPr>
      <t> </t>
    </r>
  </si>
  <si>
    <t>50 </t>
  </si>
  <si>
    <t>400 </t>
  </si>
  <si>
    <t>1880 </t>
  </si>
  <si>
    <t>49.1 </t>
  </si>
  <si>
    <t>57.6 </t>
  </si>
  <si>
    <t>61.3 </t>
  </si>
  <si>
    <r>
      <t>152545</t>
    </r>
    <r>
      <rPr>
        <sz val="8"/>
        <color rgb="FF000000"/>
        <rFont val="Calibri"/>
        <family val="2"/>
      </rPr>
      <t> </t>
    </r>
  </si>
  <si>
    <t>2064 </t>
  </si>
  <si>
    <r>
      <t>152572</t>
    </r>
    <r>
      <rPr>
        <sz val="8"/>
        <color rgb="FF000000"/>
        <rFont val="Calibri"/>
        <family val="2"/>
      </rPr>
      <t> </t>
    </r>
  </si>
  <si>
    <t>57 </t>
  </si>
  <si>
    <t>456 </t>
  </si>
  <si>
    <t>1424 </t>
  </si>
  <si>
    <t>55.7 </t>
  </si>
  <si>
    <r>
      <t>152575</t>
    </r>
    <r>
      <rPr>
        <sz val="8"/>
        <color rgb="FF000000"/>
        <rFont val="Calibri"/>
        <family val="2"/>
      </rPr>
      <t> </t>
    </r>
  </si>
  <si>
    <t>1616 </t>
  </si>
  <si>
    <r>
      <t>152576</t>
    </r>
    <r>
      <rPr>
        <sz val="8"/>
        <color rgb="FF000000"/>
        <rFont val="Calibri"/>
        <family val="2"/>
      </rPr>
      <t> </t>
    </r>
  </si>
  <si>
    <t>1496 </t>
  </si>
  <si>
    <t>2016 </t>
  </si>
  <si>
    <r>
      <t>168510</t>
    </r>
    <r>
      <rPr>
        <sz val="8"/>
        <color rgb="FF000000"/>
        <rFont val="Calibri"/>
        <family val="2"/>
      </rPr>
      <t> </t>
    </r>
  </si>
  <si>
    <t>1680 </t>
  </si>
  <si>
    <r>
      <t>168532</t>
    </r>
    <r>
      <rPr>
        <sz val="8"/>
        <color rgb="FF000000"/>
        <rFont val="Calibri"/>
        <family val="2"/>
      </rPr>
      <t> </t>
    </r>
  </si>
  <si>
    <t>1624 </t>
  </si>
  <si>
    <r>
      <t>168546</t>
    </r>
    <r>
      <rPr>
        <sz val="8"/>
        <color rgb="FF000000"/>
        <rFont val="Calibri"/>
        <family val="2"/>
      </rPr>
      <t> </t>
    </r>
  </si>
  <si>
    <t>1576 </t>
  </si>
  <si>
    <r>
      <t>170033</t>
    </r>
    <r>
      <rPr>
        <sz val="8"/>
        <color rgb="FF000000"/>
        <rFont val="Calibri"/>
        <family val="2"/>
      </rPr>
      <t> </t>
    </r>
  </si>
  <si>
    <r>
      <t>170037</t>
    </r>
    <r>
      <rPr>
        <sz val="8"/>
        <color rgb="FF000000"/>
        <rFont val="Calibri"/>
        <family val="2"/>
      </rPr>
      <t> </t>
    </r>
  </si>
  <si>
    <t>2248 </t>
  </si>
  <si>
    <r>
      <t>170044</t>
    </r>
    <r>
      <rPr>
        <sz val="8"/>
        <color rgb="FF000000"/>
        <rFont val="Calibri"/>
        <family val="2"/>
      </rPr>
      <t> </t>
    </r>
  </si>
  <si>
    <r>
      <t>170056</t>
    </r>
    <r>
      <rPr>
        <sz val="8"/>
        <color rgb="FF000000"/>
        <rFont val="Calibri"/>
        <family val="2"/>
      </rPr>
      <t> </t>
    </r>
  </si>
  <si>
    <r>
      <t>170060</t>
    </r>
    <r>
      <rPr>
        <sz val="8"/>
        <color rgb="FF000000"/>
        <rFont val="Calibri"/>
        <family val="2"/>
      </rPr>
      <t> </t>
    </r>
  </si>
  <si>
    <r>
      <t>170065</t>
    </r>
    <r>
      <rPr>
        <sz val="8"/>
        <color rgb="FF000000"/>
        <rFont val="Calibri"/>
        <family val="2"/>
      </rPr>
      <t> </t>
    </r>
  </si>
  <si>
    <r>
      <t>170068</t>
    </r>
    <r>
      <rPr>
        <sz val="8"/>
        <color rgb="FF000000"/>
        <rFont val="Calibri"/>
        <family val="2"/>
      </rPr>
      <t> </t>
    </r>
  </si>
  <si>
    <t>74 </t>
  </si>
  <si>
    <t>592 </t>
  </si>
  <si>
    <t>1464 </t>
  </si>
  <si>
    <t>75.6 </t>
  </si>
  <si>
    <t>86.1 </t>
  </si>
  <si>
    <t>89.1 </t>
  </si>
  <si>
    <r>
      <t>170071</t>
    </r>
    <r>
      <rPr>
        <sz val="8"/>
        <color rgb="FF000000"/>
        <rFont val="Calibri"/>
        <family val="2"/>
      </rPr>
      <t> </t>
    </r>
  </si>
  <si>
    <t>1368 </t>
  </si>
  <si>
    <r>
      <t>168310</t>
    </r>
    <r>
      <rPr>
        <sz val="8"/>
        <color rgb="FF000000"/>
        <rFont val="Calibri"/>
        <family val="2"/>
      </rPr>
      <t> </t>
    </r>
  </si>
  <si>
    <r>
      <t>168329</t>
    </r>
    <r>
      <rPr>
        <sz val="8"/>
        <color rgb="FF000000"/>
        <rFont val="Calibri"/>
        <family val="2"/>
      </rPr>
      <t> </t>
    </r>
  </si>
  <si>
    <t>1824 </t>
  </si>
  <si>
    <r>
      <t>168332</t>
    </r>
    <r>
      <rPr>
        <sz val="8"/>
        <color rgb="FF000000"/>
        <rFont val="Calibri"/>
        <family val="2"/>
      </rPr>
      <t> </t>
    </r>
  </si>
  <si>
    <t>51 </t>
  </si>
  <si>
    <t>408 </t>
  </si>
  <si>
    <t>2392 </t>
  </si>
  <si>
    <t>49.9 </t>
  </si>
  <si>
    <t>62.4 </t>
  </si>
  <si>
    <r>
      <t>168335</t>
    </r>
    <r>
      <rPr>
        <sz val="8"/>
        <color rgb="FF000000"/>
        <rFont val="Calibri"/>
        <family val="2"/>
      </rPr>
      <t> </t>
    </r>
  </si>
  <si>
    <t>2312 </t>
  </si>
  <si>
    <r>
      <t>168353</t>
    </r>
    <r>
      <rPr>
        <sz val="8"/>
        <color rgb="FF000000"/>
        <rFont val="Calibri"/>
        <family val="2"/>
      </rPr>
      <t> </t>
    </r>
  </si>
  <si>
    <t>76 </t>
  </si>
  <si>
    <t>608 </t>
  </si>
  <si>
    <t>2040 </t>
  </si>
  <si>
    <t>78.4 </t>
  </si>
  <si>
    <t>88.5 </t>
  </si>
  <si>
    <t>91.4 </t>
  </si>
  <si>
    <r>
      <t>168360</t>
    </r>
    <r>
      <rPr>
        <sz val="8"/>
        <color rgb="FF000000"/>
        <rFont val="Calibri"/>
        <family val="2"/>
      </rPr>
      <t> </t>
    </r>
  </si>
  <si>
    <r>
      <t>168373</t>
    </r>
    <r>
      <rPr>
        <sz val="8"/>
        <color rgb="FF000000"/>
        <rFont val="Calibri"/>
        <family val="2"/>
      </rPr>
      <t> </t>
    </r>
  </si>
  <si>
    <r>
      <t>168379</t>
    </r>
    <r>
      <rPr>
        <sz val="8"/>
        <color rgb="FF000000"/>
        <rFont val="Calibri"/>
        <family val="2"/>
      </rPr>
      <t> </t>
    </r>
  </si>
  <si>
    <t>2128 </t>
  </si>
  <si>
    <r>
      <t>168384</t>
    </r>
    <r>
      <rPr>
        <sz val="8"/>
        <color rgb="FF000000"/>
        <rFont val="Calibri"/>
        <family val="2"/>
      </rPr>
      <t> </t>
    </r>
  </si>
  <si>
    <t>1808 </t>
  </si>
  <si>
    <r>
      <t>168395</t>
    </r>
    <r>
      <rPr>
        <sz val="8"/>
        <color rgb="FF000000"/>
        <rFont val="Calibri"/>
        <family val="2"/>
      </rPr>
      <t> </t>
    </r>
  </si>
  <si>
    <t>34 </t>
  </si>
  <si>
    <t>272 </t>
  </si>
  <si>
    <t>36.8 </t>
  </si>
  <si>
    <t>38.5 </t>
  </si>
  <si>
    <t>42.7 </t>
  </si>
  <si>
    <r>
      <t>168413</t>
    </r>
    <r>
      <rPr>
        <sz val="8"/>
        <color rgb="FF000000"/>
        <rFont val="Calibri"/>
        <family val="2"/>
      </rPr>
      <t> </t>
    </r>
  </si>
  <si>
    <r>
      <t>168415</t>
    </r>
    <r>
      <rPr>
        <sz val="8"/>
        <color rgb="FF000000"/>
        <rFont val="Calibri"/>
        <family val="2"/>
      </rPr>
      <t> </t>
    </r>
  </si>
  <si>
    <r>
      <t>168419</t>
    </r>
    <r>
      <rPr>
        <sz val="8"/>
        <color rgb="FF000000"/>
        <rFont val="Calibri"/>
        <family val="2"/>
      </rPr>
      <t> </t>
    </r>
  </si>
  <si>
    <r>
      <t>168421</t>
    </r>
    <r>
      <rPr>
        <sz val="8"/>
        <color rgb="FF000000"/>
        <rFont val="Calibri"/>
        <family val="2"/>
      </rPr>
      <t> </t>
    </r>
  </si>
  <si>
    <t>2008 </t>
  </si>
  <si>
    <r>
      <t>168426</t>
    </r>
    <r>
      <rPr>
        <sz val="8"/>
        <color rgb="FF000000"/>
        <rFont val="Calibri"/>
        <family val="2"/>
      </rPr>
      <t> </t>
    </r>
  </si>
  <si>
    <t>47 </t>
  </si>
  <si>
    <t>376 </t>
  </si>
  <si>
    <t>46.5 </t>
  </si>
  <si>
    <t>54.0 </t>
  </si>
  <si>
    <t>57.8 </t>
  </si>
  <si>
    <r>
      <t>168436</t>
    </r>
    <r>
      <rPr>
        <sz val="8"/>
        <color rgb="FF000000"/>
        <rFont val="Calibri"/>
        <family val="2"/>
      </rPr>
      <t> </t>
    </r>
  </si>
  <si>
    <t>1288 </t>
  </si>
  <si>
    <r>
      <t>168442</t>
    </r>
    <r>
      <rPr>
        <sz val="8"/>
        <color rgb="FF000000"/>
        <rFont val="Calibri"/>
        <family val="2"/>
      </rPr>
      <t> </t>
    </r>
  </si>
  <si>
    <t>2088 </t>
  </si>
  <si>
    <r>
      <t>168453</t>
    </r>
    <r>
      <rPr>
        <sz val="8"/>
        <color rgb="FF000000"/>
        <rFont val="Calibri"/>
        <family val="2"/>
      </rPr>
      <t> </t>
    </r>
  </si>
  <si>
    <t>65 </t>
  </si>
  <si>
    <t>520 </t>
  </si>
  <si>
    <t>64.3 </t>
  </si>
  <si>
    <t>75.4 </t>
  </si>
  <si>
    <t>78.7 </t>
  </si>
  <si>
    <r>
      <t>168458</t>
    </r>
    <r>
      <rPr>
        <sz val="8"/>
        <color rgb="FF000000"/>
        <rFont val="Calibri"/>
        <family val="2"/>
      </rPr>
      <t> </t>
    </r>
  </si>
  <si>
    <t>2224 </t>
  </si>
  <si>
    <r>
      <t>168472</t>
    </r>
    <r>
      <rPr>
        <sz val="8"/>
        <color rgb="FF000000"/>
        <rFont val="Calibri"/>
        <family val="2"/>
      </rPr>
      <t> </t>
    </r>
  </si>
  <si>
    <r>
      <t>168473</t>
    </r>
    <r>
      <rPr>
        <sz val="8"/>
        <color rgb="FF000000"/>
        <rFont val="Calibri"/>
        <family val="2"/>
      </rPr>
      <t> </t>
    </r>
  </si>
  <si>
    <t>1720 </t>
  </si>
  <si>
    <r>
      <t>168482</t>
    </r>
    <r>
      <rPr>
        <sz val="8"/>
        <color rgb="FF000000"/>
        <rFont val="Calibri"/>
        <family val="2"/>
      </rPr>
      <t> </t>
    </r>
  </si>
  <si>
    <t>56 </t>
  </si>
  <si>
    <t>448 </t>
  </si>
  <si>
    <t>1936 </t>
  </si>
  <si>
    <t>54.7 </t>
  </si>
  <si>
    <t>64.7 </t>
  </si>
  <si>
    <t>68.2 </t>
  </si>
  <si>
    <r>
      <t>168501</t>
    </r>
    <r>
      <rPr>
        <sz val="8"/>
        <color rgb="FF000000"/>
        <rFont val="Calibri"/>
        <family val="2"/>
      </rPr>
      <t> </t>
    </r>
  </si>
  <si>
    <r>
      <t>168503</t>
    </r>
    <r>
      <rPr>
        <sz val="8"/>
        <color rgb="FF000000"/>
        <rFont val="Calibri"/>
        <family val="2"/>
      </rPr>
      <t> </t>
    </r>
  </si>
  <si>
    <r>
      <t>168506</t>
    </r>
    <r>
      <rPr>
        <sz val="8"/>
        <color rgb="FF000000"/>
        <rFont val="Calibri"/>
        <family val="2"/>
      </rPr>
      <t> </t>
    </r>
  </si>
  <si>
    <t>2017 </t>
  </si>
  <si>
    <r>
      <t>188712</t>
    </r>
    <r>
      <rPr>
        <sz val="8"/>
        <color rgb="FF000000"/>
        <rFont val="Calibri"/>
        <family val="2"/>
      </rPr>
      <t> </t>
    </r>
  </si>
  <si>
    <t>2120 </t>
  </si>
  <si>
    <r>
      <t>188721</t>
    </r>
    <r>
      <rPr>
        <sz val="8"/>
        <color rgb="FF000000"/>
        <rFont val="Calibri"/>
        <family val="2"/>
      </rPr>
      <t> </t>
    </r>
  </si>
  <si>
    <r>
      <t>188724</t>
    </r>
    <r>
      <rPr>
        <sz val="8"/>
        <color rgb="FF000000"/>
        <rFont val="Calibri"/>
        <family val="2"/>
      </rPr>
      <t> </t>
    </r>
  </si>
  <si>
    <r>
      <t>190909</t>
    </r>
    <r>
      <rPr>
        <sz val="8"/>
        <color rgb="FF000000"/>
        <rFont val="Calibri"/>
        <family val="2"/>
      </rPr>
      <t> </t>
    </r>
  </si>
  <si>
    <t>1200 </t>
  </si>
  <si>
    <r>
      <t>190916</t>
    </r>
    <r>
      <rPr>
        <sz val="8"/>
        <color rgb="FF000000"/>
        <rFont val="Calibri"/>
        <family val="2"/>
      </rPr>
      <t> </t>
    </r>
  </si>
  <si>
    <t>1864 </t>
  </si>
  <si>
    <r>
      <t>188592</t>
    </r>
    <r>
      <rPr>
        <sz val="8"/>
        <color rgb="FF000000"/>
        <rFont val="Calibri"/>
        <family val="2"/>
      </rPr>
      <t> </t>
    </r>
  </si>
  <si>
    <r>
      <t>188595</t>
    </r>
    <r>
      <rPr>
        <sz val="8"/>
        <color rgb="FF000000"/>
        <rFont val="Calibri"/>
        <family val="2"/>
      </rPr>
      <t> </t>
    </r>
  </si>
  <si>
    <t>33 </t>
  </si>
  <si>
    <t>264 </t>
  </si>
  <si>
    <t>36.1 </t>
  </si>
  <si>
    <t>37.3 </t>
  </si>
  <si>
    <t>41.6 </t>
  </si>
  <si>
    <r>
      <t>188618</t>
    </r>
    <r>
      <rPr>
        <sz val="8"/>
        <color rgb="FF000000"/>
        <rFont val="Calibri"/>
        <family val="2"/>
      </rPr>
      <t> </t>
    </r>
  </si>
  <si>
    <r>
      <t>188621</t>
    </r>
    <r>
      <rPr>
        <sz val="8"/>
        <color rgb="FF000000"/>
        <rFont val="Calibri"/>
        <family val="2"/>
      </rPr>
      <t> </t>
    </r>
  </si>
  <si>
    <r>
      <t>188644</t>
    </r>
    <r>
      <rPr>
        <sz val="8"/>
        <color rgb="FF000000"/>
        <rFont val="Calibri"/>
        <family val="2"/>
      </rPr>
      <t> </t>
    </r>
  </si>
  <si>
    <t>1592 </t>
  </si>
  <si>
    <r>
      <t>188649</t>
    </r>
    <r>
      <rPr>
        <sz val="8"/>
        <color rgb="FF000000"/>
        <rFont val="Calibri"/>
        <family val="2"/>
      </rPr>
      <t> </t>
    </r>
  </si>
  <si>
    <t>2528 </t>
  </si>
  <si>
    <r>
      <t>188650</t>
    </r>
    <r>
      <rPr>
        <sz val="8"/>
        <color rgb="FF000000"/>
        <rFont val="Calibri"/>
        <family val="2"/>
      </rPr>
      <t> </t>
    </r>
  </si>
  <si>
    <t>1640 </t>
  </si>
  <si>
    <r>
      <t>188651</t>
    </r>
    <r>
      <rPr>
        <sz val="8"/>
        <color rgb="FF000000"/>
        <rFont val="Calibri"/>
        <family val="2"/>
      </rPr>
      <t> </t>
    </r>
  </si>
  <si>
    <r>
      <t>188655</t>
    </r>
    <r>
      <rPr>
        <sz val="8"/>
        <color rgb="FF000000"/>
        <rFont val="Calibri"/>
        <family val="2"/>
      </rPr>
      <t> </t>
    </r>
  </si>
  <si>
    <t>1512 </t>
  </si>
  <si>
    <r>
      <t>188659</t>
    </r>
    <r>
      <rPr>
        <sz val="8"/>
        <color rgb="FF000000"/>
        <rFont val="Calibri"/>
        <family val="2"/>
      </rPr>
      <t> </t>
    </r>
  </si>
  <si>
    <t>55 </t>
  </si>
  <si>
    <t>440 </t>
  </si>
  <si>
    <t>1584 </t>
  </si>
  <si>
    <t>53.7 </t>
  </si>
  <si>
    <t>63.5 </t>
  </si>
  <si>
    <r>
      <t>188675</t>
    </r>
    <r>
      <rPr>
        <sz val="8"/>
        <color rgb="FF000000"/>
        <rFont val="Calibri"/>
        <family val="2"/>
      </rPr>
      <t> </t>
    </r>
  </si>
  <si>
    <r>
      <t>188677</t>
    </r>
    <r>
      <rPr>
        <sz val="8"/>
        <color rgb="FF000000"/>
        <rFont val="Calibri"/>
        <family val="2"/>
      </rPr>
      <t> </t>
    </r>
  </si>
  <si>
    <t>2112 </t>
  </si>
  <si>
    <r>
      <t>188850</t>
    </r>
    <r>
      <rPr>
        <sz val="8"/>
        <color rgb="FF000000"/>
        <rFont val="Calibri"/>
        <family val="2"/>
      </rPr>
      <t> </t>
    </r>
  </si>
  <si>
    <t>2296 </t>
  </si>
  <si>
    <r>
      <t>188854</t>
    </r>
    <r>
      <rPr>
        <sz val="8"/>
        <color rgb="FF000000"/>
        <rFont val="Calibri"/>
        <family val="2"/>
      </rPr>
      <t> </t>
    </r>
  </si>
  <si>
    <t>1976 </t>
  </si>
  <si>
    <r>
      <t>188855</t>
    </r>
    <r>
      <rPr>
        <sz val="8"/>
        <color rgb="FF000000"/>
        <rFont val="Calibri"/>
        <family val="2"/>
      </rPr>
      <t> </t>
    </r>
  </si>
  <si>
    <r>
      <t>188857</t>
    </r>
    <r>
      <rPr>
        <sz val="8"/>
        <color rgb="FF000000"/>
        <rFont val="Calibri"/>
        <family val="2"/>
      </rPr>
      <t> </t>
    </r>
  </si>
  <si>
    <t>48 </t>
  </si>
  <si>
    <t>384 </t>
  </si>
  <si>
    <t>1928 </t>
  </si>
  <si>
    <t>47.3 </t>
  </si>
  <si>
    <t>55.2 </t>
  </si>
  <si>
    <t>59.0 </t>
  </si>
  <si>
    <r>
      <t>188859</t>
    </r>
    <r>
      <rPr>
        <sz val="8"/>
        <color rgb="FF000000"/>
        <rFont val="Calibri"/>
        <family val="2"/>
      </rPr>
      <t> </t>
    </r>
  </si>
  <si>
    <t>1648 </t>
  </si>
  <si>
    <r>
      <t>188863</t>
    </r>
    <r>
      <rPr>
        <sz val="8"/>
        <color rgb="FF000000"/>
        <rFont val="Calibri"/>
        <family val="2"/>
      </rPr>
      <t> </t>
    </r>
  </si>
  <si>
    <r>
      <t>188865</t>
    </r>
    <r>
      <rPr>
        <sz val="8"/>
        <color rgb="FF000000"/>
        <rFont val="Calibri"/>
        <family val="2"/>
      </rPr>
      <t> </t>
    </r>
  </si>
  <si>
    <r>
      <t>188875</t>
    </r>
    <r>
      <rPr>
        <sz val="8"/>
        <color rgb="FF000000"/>
        <rFont val="Calibri"/>
        <family val="2"/>
      </rPr>
      <t> </t>
    </r>
  </si>
  <si>
    <r>
      <t>188880</t>
    </r>
    <r>
      <rPr>
        <sz val="8"/>
        <color rgb="FF000000"/>
        <rFont val="Calibri"/>
        <family val="2"/>
      </rPr>
      <t> </t>
    </r>
  </si>
  <si>
    <t>31 </t>
  </si>
  <si>
    <t>248 </t>
  </si>
  <si>
    <t>34.8 </t>
  </si>
  <si>
    <t>35.0 </t>
  </si>
  <si>
    <t>39.3 </t>
  </si>
  <si>
    <r>
      <t>188756</t>
    </r>
    <r>
      <rPr>
        <sz val="8"/>
        <color rgb="FF000000"/>
        <rFont val="Calibri"/>
        <family val="2"/>
      </rPr>
      <t> </t>
    </r>
  </si>
  <si>
    <r>
      <t>188759</t>
    </r>
    <r>
      <rPr>
        <sz val="8"/>
        <color rgb="FF000000"/>
        <rFont val="Calibri"/>
        <family val="2"/>
      </rPr>
      <t> </t>
    </r>
  </si>
  <si>
    <t>30 </t>
  </si>
  <si>
    <t>240 </t>
  </si>
  <si>
    <t>34.2 </t>
  </si>
  <si>
    <t>33.8 </t>
  </si>
  <si>
    <r>
      <t>188773</t>
    </r>
    <r>
      <rPr>
        <sz val="8"/>
        <color rgb="FF000000"/>
        <rFont val="Calibri"/>
        <family val="2"/>
      </rPr>
      <t> </t>
    </r>
  </si>
  <si>
    <t>1896 </t>
  </si>
  <si>
    <r>
      <t>188888</t>
    </r>
    <r>
      <rPr>
        <sz val="8"/>
        <color rgb="FF000000"/>
        <rFont val="Calibri"/>
        <family val="2"/>
      </rPr>
      <t> </t>
    </r>
  </si>
  <si>
    <r>
      <t>188904</t>
    </r>
    <r>
      <rPr>
        <sz val="8"/>
        <color rgb="FF000000"/>
        <rFont val="Calibri"/>
        <family val="2"/>
      </rPr>
      <t> </t>
    </r>
  </si>
  <si>
    <r>
      <t>188906</t>
    </r>
    <r>
      <rPr>
        <sz val="8"/>
        <color rgb="FF000000"/>
        <rFont val="Calibri"/>
        <family val="2"/>
      </rPr>
      <t> </t>
    </r>
  </si>
  <si>
    <r>
      <t>188918</t>
    </r>
    <r>
      <rPr>
        <sz val="8"/>
        <color rgb="FF000000"/>
        <rFont val="Calibri"/>
        <family val="2"/>
      </rPr>
      <t> </t>
    </r>
  </si>
  <si>
    <t>1352 </t>
  </si>
  <si>
    <r>
      <t>188922</t>
    </r>
    <r>
      <rPr>
        <sz val="8"/>
        <color rgb="FF000000"/>
        <rFont val="Calibri"/>
        <family val="2"/>
      </rPr>
      <t> </t>
    </r>
  </si>
  <si>
    <t>2018 </t>
  </si>
  <si>
    <r>
      <t>208079</t>
    </r>
    <r>
      <rPr>
        <sz val="8"/>
        <color rgb="FF000000"/>
        <rFont val="Calibri"/>
        <family val="2"/>
      </rPr>
      <t> </t>
    </r>
  </si>
  <si>
    <t>1408 </t>
  </si>
  <si>
    <r>
      <t>207778</t>
    </r>
    <r>
      <rPr>
        <sz val="8"/>
        <color rgb="FF000000"/>
        <rFont val="Calibri"/>
        <family val="2"/>
      </rPr>
      <t> </t>
    </r>
  </si>
  <si>
    <t>52 </t>
  </si>
  <si>
    <t>416 </t>
  </si>
  <si>
    <t>50.9 </t>
  </si>
  <si>
    <t>59.9 </t>
  </si>
  <si>
    <t>63.6 </t>
  </si>
  <si>
    <r>
      <t>207796</t>
    </r>
    <r>
      <rPr>
        <sz val="8"/>
        <color rgb="FF000000"/>
        <rFont val="Calibri"/>
        <family val="2"/>
      </rPr>
      <t> </t>
    </r>
  </si>
  <si>
    <r>
      <t>207801</t>
    </r>
    <r>
      <rPr>
        <sz val="8"/>
        <color rgb="FF000000"/>
        <rFont val="Calibri"/>
        <family val="2"/>
      </rPr>
      <t> </t>
    </r>
  </si>
  <si>
    <t>1448 </t>
  </si>
  <si>
    <r>
      <t>207804</t>
    </r>
    <r>
      <rPr>
        <sz val="8"/>
        <color rgb="FF000000"/>
        <rFont val="Calibri"/>
        <family val="2"/>
      </rPr>
      <t> </t>
    </r>
  </si>
  <si>
    <t>2000 </t>
  </si>
  <si>
    <r>
      <t>207909</t>
    </r>
    <r>
      <rPr>
        <sz val="8"/>
        <color rgb="FF000000"/>
        <rFont val="Calibri"/>
        <family val="2"/>
      </rPr>
      <t> </t>
    </r>
  </si>
  <si>
    <r>
      <t>207914</t>
    </r>
    <r>
      <rPr>
        <sz val="8"/>
        <color rgb="FF000000"/>
        <rFont val="Calibri"/>
        <family val="2"/>
      </rPr>
      <t> </t>
    </r>
  </si>
  <si>
    <r>
      <t>207915</t>
    </r>
    <r>
      <rPr>
        <sz val="8"/>
        <color rgb="FF000000"/>
        <rFont val="Calibri"/>
        <family val="2"/>
      </rPr>
      <t> </t>
    </r>
  </si>
  <si>
    <t>1176 </t>
  </si>
  <si>
    <r>
      <t>207805</t>
    </r>
    <r>
      <rPr>
        <sz val="8"/>
        <color rgb="FF000000"/>
        <rFont val="Calibri"/>
        <family val="2"/>
      </rPr>
      <t> </t>
    </r>
  </si>
  <si>
    <r>
      <t>207807</t>
    </r>
    <r>
      <rPr>
        <sz val="8"/>
        <color rgb="FF000000"/>
        <rFont val="Calibri"/>
        <family val="2"/>
      </rPr>
      <t> </t>
    </r>
  </si>
  <si>
    <r>
      <t>207821</t>
    </r>
    <r>
      <rPr>
        <sz val="8"/>
        <color rgb="FF000000"/>
        <rFont val="Calibri"/>
        <family val="2"/>
      </rPr>
      <t> </t>
    </r>
  </si>
  <si>
    <r>
      <t>207855</t>
    </r>
    <r>
      <rPr>
        <sz val="8"/>
        <color rgb="FF000000"/>
        <rFont val="Calibri"/>
        <family val="2"/>
      </rPr>
      <t> </t>
    </r>
  </si>
  <si>
    <r>
      <t>207896</t>
    </r>
    <r>
      <rPr>
        <sz val="8"/>
        <color rgb="FF000000"/>
        <rFont val="Calibri"/>
        <family val="2"/>
      </rPr>
      <t> </t>
    </r>
  </si>
  <si>
    <t>1272 </t>
  </si>
  <si>
    <r>
      <t>207903</t>
    </r>
    <r>
      <rPr>
        <sz val="8"/>
        <color rgb="FF000000"/>
        <rFont val="Calibri"/>
        <family val="2"/>
      </rPr>
      <t> </t>
    </r>
  </si>
  <si>
    <r>
      <t>207918</t>
    </r>
    <r>
      <rPr>
        <sz val="8"/>
        <color rgb="FF000000"/>
        <rFont val="Calibri"/>
        <family val="2"/>
      </rPr>
      <t> </t>
    </r>
  </si>
  <si>
    <r>
      <t>207921</t>
    </r>
    <r>
      <rPr>
        <sz val="8"/>
        <color rgb="FF000000"/>
        <rFont val="Calibri"/>
        <family val="2"/>
      </rPr>
      <t> </t>
    </r>
  </si>
  <si>
    <r>
      <t>207927</t>
    </r>
    <r>
      <rPr>
        <sz val="8"/>
        <color rgb="FF000000"/>
        <rFont val="Calibri"/>
        <family val="2"/>
      </rPr>
      <t> </t>
    </r>
  </si>
  <si>
    <r>
      <t>207942</t>
    </r>
    <r>
      <rPr>
        <sz val="8"/>
        <color rgb="FF000000"/>
        <rFont val="Calibri"/>
        <family val="2"/>
      </rPr>
      <t> </t>
    </r>
  </si>
  <si>
    <r>
      <t>207947</t>
    </r>
    <r>
      <rPr>
        <sz val="8"/>
        <color rgb="FF000000"/>
        <rFont val="Calibri"/>
        <family val="2"/>
      </rPr>
      <t> </t>
    </r>
  </si>
  <si>
    <t>1712 </t>
  </si>
  <si>
    <r>
      <t>207996</t>
    </r>
    <r>
      <rPr>
        <sz val="8"/>
        <color rgb="FF000000"/>
        <rFont val="Calibri"/>
        <family val="2"/>
      </rPr>
      <t> </t>
    </r>
  </si>
  <si>
    <r>
      <t>208006</t>
    </r>
    <r>
      <rPr>
        <sz val="8"/>
        <color rgb="FF000000"/>
        <rFont val="Calibri"/>
        <family val="2"/>
      </rPr>
      <t> </t>
    </r>
  </si>
  <si>
    <t>2096 </t>
  </si>
  <si>
    <r>
      <t>208010</t>
    </r>
    <r>
      <rPr>
        <sz val="8"/>
        <color rgb="FF000000"/>
        <rFont val="Calibri"/>
        <family val="2"/>
      </rPr>
      <t> </t>
    </r>
  </si>
  <si>
    <t>2019 </t>
  </si>
  <si>
    <r>
      <t>222652</t>
    </r>
    <r>
      <rPr>
        <sz val="8"/>
        <color rgb="FF000000"/>
        <rFont val="Calibri"/>
        <family val="2"/>
      </rPr>
      <t> </t>
    </r>
  </si>
  <si>
    <r>
      <t>222653</t>
    </r>
    <r>
      <rPr>
        <sz val="8"/>
        <color rgb="FF000000"/>
        <rFont val="Calibri"/>
        <family val="2"/>
      </rPr>
      <t> </t>
    </r>
  </si>
  <si>
    <r>
      <t>222666</t>
    </r>
    <r>
      <rPr>
        <sz val="8"/>
        <color rgb="FF000000"/>
        <rFont val="Calibri"/>
        <family val="2"/>
      </rPr>
      <t> </t>
    </r>
  </si>
  <si>
    <t>1528 </t>
  </si>
  <si>
    <r>
      <t>222677</t>
    </r>
    <r>
      <rPr>
        <sz val="8"/>
        <color rgb="FF000000"/>
        <rFont val="Calibri"/>
        <family val="2"/>
      </rPr>
      <t> </t>
    </r>
  </si>
  <si>
    <r>
      <t>222700</t>
    </r>
    <r>
      <rPr>
        <sz val="8"/>
        <color rgb="FF000000"/>
        <rFont val="Calibri"/>
        <family val="2"/>
      </rPr>
      <t> </t>
    </r>
  </si>
  <si>
    <t>1952 </t>
  </si>
  <si>
    <r>
      <t>222708</t>
    </r>
    <r>
      <rPr>
        <sz val="8"/>
        <color rgb="FF000000"/>
        <rFont val="Calibri"/>
        <family val="2"/>
      </rPr>
      <t> </t>
    </r>
  </si>
  <si>
    <t>1384 </t>
  </si>
  <si>
    <r>
      <t>222714</t>
    </r>
    <r>
      <rPr>
        <sz val="8"/>
        <color rgb="FF000000"/>
        <rFont val="Calibri"/>
        <family val="2"/>
      </rPr>
      <t> </t>
    </r>
  </si>
  <si>
    <r>
      <t>222721</t>
    </r>
    <r>
      <rPr>
        <sz val="8"/>
        <color rgb="FF000000"/>
        <rFont val="Calibri"/>
        <family val="2"/>
      </rPr>
      <t> </t>
    </r>
  </si>
  <si>
    <t>1416 </t>
  </si>
  <si>
    <r>
      <t>223186</t>
    </r>
    <r>
      <rPr>
        <sz val="8"/>
        <color rgb="FF000000"/>
        <rFont val="Calibri"/>
        <family val="2"/>
      </rPr>
      <t> </t>
    </r>
  </si>
  <si>
    <t>2200 </t>
  </si>
  <si>
    <r>
      <t>223220</t>
    </r>
    <r>
      <rPr>
        <sz val="8"/>
        <color rgb="FF000000"/>
        <rFont val="Calibri"/>
        <family val="2"/>
      </rPr>
      <t> </t>
    </r>
  </si>
  <si>
    <t>73 </t>
  </si>
  <si>
    <t>584 </t>
  </si>
  <si>
    <t>74.3 </t>
  </si>
  <si>
    <t>84.9 </t>
  </si>
  <si>
    <t>87.9 </t>
  </si>
  <si>
    <r>
      <t>223226</t>
    </r>
    <r>
      <rPr>
        <sz val="8"/>
        <color rgb="FF000000"/>
        <rFont val="Calibri"/>
        <family val="2"/>
      </rPr>
      <t> </t>
    </r>
  </si>
  <si>
    <r>
      <t>222940</t>
    </r>
    <r>
      <rPr>
        <sz val="8"/>
        <color rgb="FF000000"/>
        <rFont val="Calibri"/>
        <family val="2"/>
      </rPr>
      <t> </t>
    </r>
  </si>
  <si>
    <r>
      <t>222942</t>
    </r>
    <r>
      <rPr>
        <sz val="8"/>
        <color rgb="FF000000"/>
        <rFont val="Calibri"/>
        <family val="2"/>
      </rPr>
      <t> </t>
    </r>
  </si>
  <si>
    <t>1632 </t>
  </si>
  <si>
    <r>
      <t>222988</t>
    </r>
    <r>
      <rPr>
        <sz val="8"/>
        <color rgb="FF000000"/>
        <rFont val="Calibri"/>
        <family val="2"/>
      </rPr>
      <t> </t>
    </r>
  </si>
  <si>
    <r>
      <t>223024</t>
    </r>
    <r>
      <rPr>
        <sz val="8"/>
        <color rgb="FF000000"/>
        <rFont val="Calibri"/>
        <family val="2"/>
      </rPr>
      <t> </t>
    </r>
  </si>
  <si>
    <r>
      <t>223256</t>
    </r>
    <r>
      <rPr>
        <sz val="8"/>
        <color rgb="FF000000"/>
        <rFont val="Calibri"/>
        <family val="2"/>
      </rPr>
      <t> </t>
    </r>
  </si>
  <si>
    <r>
      <t>227429</t>
    </r>
    <r>
      <rPr>
        <sz val="8"/>
        <color rgb="FF000000"/>
        <rFont val="Calibri"/>
        <family val="2"/>
      </rPr>
      <t> </t>
    </r>
  </si>
  <si>
    <t>75 </t>
  </si>
  <si>
    <t>600 </t>
  </si>
  <si>
    <t>1912 </t>
  </si>
  <si>
    <t>77.0 </t>
  </si>
  <si>
    <t>87.3 </t>
  </si>
  <si>
    <t>90.3 </t>
  </si>
  <si>
    <t>2020 </t>
  </si>
  <si>
    <r>
      <t>242915</t>
    </r>
    <r>
      <rPr>
        <sz val="8"/>
        <color rgb="FF000000"/>
        <rFont val="Calibri"/>
        <family val="2"/>
      </rPr>
      <t> </t>
    </r>
  </si>
  <si>
    <r>
      <t>242978</t>
    </r>
    <r>
      <rPr>
        <sz val="8"/>
        <color rgb="FF000000"/>
        <rFont val="Calibri"/>
        <family val="2"/>
      </rPr>
      <t> </t>
    </r>
  </si>
  <si>
    <t>2352 </t>
  </si>
  <si>
    <r>
      <t>243151</t>
    </r>
    <r>
      <rPr>
        <sz val="8"/>
        <color rgb="FF000000"/>
        <rFont val="Calibri"/>
        <family val="2"/>
      </rPr>
      <t> </t>
    </r>
  </si>
  <si>
    <r>
      <t>243178</t>
    </r>
    <r>
      <rPr>
        <sz val="8"/>
        <color rgb="FF000000"/>
        <rFont val="Calibri"/>
        <family val="2"/>
      </rPr>
      <t> </t>
    </r>
  </si>
  <si>
    <r>
      <t>243186</t>
    </r>
    <r>
      <rPr>
        <sz val="8"/>
        <color rgb="FF000000"/>
        <rFont val="Calibri"/>
        <family val="2"/>
      </rPr>
      <t> </t>
    </r>
  </si>
  <si>
    <r>
      <t>243200</t>
    </r>
    <r>
      <rPr>
        <sz val="8"/>
        <color rgb="FF000000"/>
        <rFont val="Calibri"/>
        <family val="2"/>
      </rPr>
      <t> </t>
    </r>
  </si>
  <si>
    <t>1944 </t>
  </si>
  <si>
    <r>
      <t>243213</t>
    </r>
    <r>
      <rPr>
        <sz val="8"/>
        <color rgb="FF000000"/>
        <rFont val="Calibri"/>
        <family val="2"/>
      </rPr>
      <t> </t>
    </r>
  </si>
  <si>
    <t>1776 </t>
  </si>
  <si>
    <r>
      <t>243242</t>
    </r>
    <r>
      <rPr>
        <sz val="8"/>
        <color rgb="FF000000"/>
        <rFont val="Calibri"/>
        <family val="2"/>
      </rPr>
      <t> </t>
    </r>
  </si>
  <si>
    <r>
      <t>243263</t>
    </r>
    <r>
      <rPr>
        <sz val="8"/>
        <color rgb="FF000000"/>
        <rFont val="Calibri"/>
        <family val="2"/>
      </rPr>
      <t> </t>
    </r>
  </si>
  <si>
    <r>
      <t>243279</t>
    </r>
    <r>
      <rPr>
        <sz val="8"/>
        <color rgb="FF000000"/>
        <rFont val="Calibri"/>
        <family val="2"/>
      </rPr>
      <t> </t>
    </r>
  </si>
  <si>
    <r>
      <t>243292</t>
    </r>
    <r>
      <rPr>
        <sz val="8"/>
        <color rgb="FF000000"/>
        <rFont val="Calibri"/>
        <family val="2"/>
      </rPr>
      <t> </t>
    </r>
  </si>
  <si>
    <r>
      <t>243335</t>
    </r>
    <r>
      <rPr>
        <sz val="8"/>
        <color rgb="FF000000"/>
        <rFont val="Calibri"/>
        <family val="2"/>
      </rPr>
      <t> </t>
    </r>
  </si>
  <si>
    <t>1552 </t>
  </si>
  <si>
    <r>
      <t>243337</t>
    </r>
    <r>
      <rPr>
        <sz val="8"/>
        <color rgb="FF000000"/>
        <rFont val="Calibri"/>
        <family val="2"/>
      </rPr>
      <t> </t>
    </r>
  </si>
  <si>
    <r>
      <t>243342</t>
    </r>
    <r>
      <rPr>
        <sz val="8"/>
        <color rgb="FF000000"/>
        <rFont val="Calibri"/>
        <family val="2"/>
      </rPr>
      <t> </t>
    </r>
  </si>
  <si>
    <t>2056 </t>
  </si>
  <si>
    <r>
      <t>243353</t>
    </r>
    <r>
      <rPr>
        <sz val="8"/>
        <color rgb="FF000000"/>
        <rFont val="Calibri"/>
        <family val="2"/>
      </rPr>
      <t> </t>
    </r>
  </si>
  <si>
    <r>
      <t>243488</t>
    </r>
    <r>
      <rPr>
        <sz val="8"/>
        <color rgb="FF000000"/>
        <rFont val="Calibri"/>
        <family val="2"/>
      </rPr>
      <t> </t>
    </r>
  </si>
  <si>
    <r>
      <t>243496</t>
    </r>
    <r>
      <rPr>
        <sz val="8"/>
        <color rgb="FF000000"/>
        <rFont val="Calibri"/>
        <family val="2"/>
      </rPr>
      <t> </t>
    </r>
  </si>
  <si>
    <r>
      <t>243503</t>
    </r>
    <r>
      <rPr>
        <sz val="8"/>
        <color rgb="FF000000"/>
        <rFont val="Calibri"/>
        <family val="2"/>
      </rPr>
      <t> </t>
    </r>
  </si>
  <si>
    <t>1768 </t>
  </si>
  <si>
    <r>
      <t>243507</t>
    </r>
    <r>
      <rPr>
        <sz val="8"/>
        <color rgb="FF000000"/>
        <rFont val="Calibri"/>
        <family val="2"/>
      </rPr>
      <t> </t>
    </r>
  </si>
  <si>
    <t>2021 </t>
  </si>
  <si>
    <r>
      <t>257115</t>
    </r>
    <r>
      <rPr>
        <sz val="8"/>
        <color rgb="FF000000"/>
        <rFont val="Calibri"/>
        <family val="2"/>
      </rPr>
      <t> </t>
    </r>
  </si>
  <si>
    <t>1984 </t>
  </si>
  <si>
    <r>
      <t>257119</t>
    </r>
    <r>
      <rPr>
        <sz val="8"/>
        <color rgb="FF000000"/>
        <rFont val="Calibri"/>
        <family val="2"/>
      </rPr>
      <t> </t>
    </r>
  </si>
  <si>
    <r>
      <t>257131</t>
    </r>
    <r>
      <rPr>
        <sz val="8"/>
        <color rgb="FF000000"/>
        <rFont val="Calibri"/>
        <family val="2"/>
      </rPr>
      <t> </t>
    </r>
  </si>
  <si>
    <r>
      <t>257133</t>
    </r>
    <r>
      <rPr>
        <sz val="8"/>
        <color rgb="FF000000"/>
        <rFont val="Calibri"/>
        <family val="2"/>
      </rPr>
      <t> </t>
    </r>
  </si>
  <si>
    <r>
      <t>257134</t>
    </r>
    <r>
      <rPr>
        <sz val="8"/>
        <color rgb="FF000000"/>
        <rFont val="Calibri"/>
        <family val="2"/>
      </rPr>
      <t> </t>
    </r>
  </si>
  <si>
    <r>
      <t>257142</t>
    </r>
    <r>
      <rPr>
        <sz val="8"/>
        <color rgb="FF000000"/>
        <rFont val="Calibri"/>
        <family val="2"/>
      </rPr>
      <t> </t>
    </r>
  </si>
  <si>
    <r>
      <t>257143</t>
    </r>
    <r>
      <rPr>
        <sz val="8"/>
        <color rgb="FF000000"/>
        <rFont val="Calibri"/>
        <family val="2"/>
      </rPr>
      <t> </t>
    </r>
  </si>
  <si>
    <t>1856 </t>
  </si>
  <si>
    <r>
      <t>257146</t>
    </r>
    <r>
      <rPr>
        <sz val="8"/>
        <color rgb="FF000000"/>
        <rFont val="Calibri"/>
        <family val="2"/>
      </rPr>
      <t> </t>
    </r>
  </si>
  <si>
    <r>
      <t>257193</t>
    </r>
    <r>
      <rPr>
        <sz val="8"/>
        <color rgb="FF000000"/>
        <rFont val="Calibri"/>
        <family val="2"/>
      </rPr>
      <t> </t>
    </r>
  </si>
  <si>
    <r>
      <t>257203</t>
    </r>
    <r>
      <rPr>
        <sz val="8"/>
        <color rgb="FF000000"/>
        <rFont val="Calibri"/>
        <family val="2"/>
      </rPr>
      <t> </t>
    </r>
  </si>
  <si>
    <t>1960 </t>
  </si>
  <si>
    <r>
      <t>257220</t>
    </r>
    <r>
      <rPr>
        <sz val="8"/>
        <color rgb="FF000000"/>
        <rFont val="Calibri"/>
        <family val="2"/>
      </rPr>
      <t> </t>
    </r>
  </si>
  <si>
    <t>43 </t>
  </si>
  <si>
    <t>344 </t>
  </si>
  <si>
    <t>43.2 </t>
  </si>
  <si>
    <t>49.2 </t>
  </si>
  <si>
    <t>53.2 </t>
  </si>
  <si>
    <r>
      <t>257222</t>
    </r>
    <r>
      <rPr>
        <sz val="8"/>
        <color rgb="FF000000"/>
        <rFont val="Calibri"/>
        <family val="2"/>
      </rPr>
      <t> </t>
    </r>
  </si>
  <si>
    <r>
      <t>257250</t>
    </r>
    <r>
      <rPr>
        <sz val="8"/>
        <color rgb="FF000000"/>
        <rFont val="Calibri"/>
        <family val="2"/>
      </rPr>
      <t> </t>
    </r>
  </si>
  <si>
    <t>1672 </t>
  </si>
  <si>
    <r>
      <t>257373</t>
    </r>
    <r>
      <rPr>
        <sz val="8"/>
        <color rgb="FF000000"/>
        <rFont val="Calibri"/>
        <family val="2"/>
      </rPr>
      <t> </t>
    </r>
  </si>
  <si>
    <r>
      <t>257388</t>
    </r>
    <r>
      <rPr>
        <sz val="8"/>
        <color rgb="FF000000"/>
        <rFont val="Calibri"/>
        <family val="2"/>
      </rPr>
      <t> </t>
    </r>
  </si>
  <si>
    <r>
      <t>257390</t>
    </r>
    <r>
      <rPr>
        <sz val="8"/>
        <color rgb="FF000000"/>
        <rFont val="Calibri"/>
        <family val="2"/>
      </rPr>
      <t> </t>
    </r>
  </si>
  <si>
    <r>
      <t>257395</t>
    </r>
    <r>
      <rPr>
        <sz val="8"/>
        <color rgb="FF000000"/>
        <rFont val="Calibri"/>
        <family val="2"/>
      </rPr>
      <t> </t>
    </r>
  </si>
  <si>
    <r>
      <t>257066</t>
    </r>
    <r>
      <rPr>
        <sz val="8"/>
        <color rgb="FF000000"/>
        <rFont val="Calibri"/>
        <family val="2"/>
      </rPr>
      <t> </t>
    </r>
  </si>
  <si>
    <t>Marked </t>
  </si>
  <si>
    <r>
      <t>257067</t>
    </r>
    <r>
      <rPr>
        <sz val="8"/>
        <color rgb="FF000000"/>
        <rFont val="Calibri"/>
        <family val="2"/>
      </rPr>
      <t> </t>
    </r>
  </si>
  <si>
    <t>93 </t>
  </si>
  <si>
    <t>744 </t>
  </si>
  <si>
    <t>2440 </t>
  </si>
  <si>
    <t>106.5 </t>
  </si>
  <si>
    <t>108.7 </t>
  </si>
  <si>
    <t>111.1 </t>
  </si>
  <si>
    <r>
      <t>257085</t>
    </r>
    <r>
      <rPr>
        <sz val="8"/>
        <color rgb="FF000000"/>
        <rFont val="Calibri"/>
        <family val="2"/>
      </rPr>
      <t> </t>
    </r>
  </si>
  <si>
    <t>49 </t>
  </si>
  <si>
    <t>392 </t>
  </si>
  <si>
    <t>48.2 </t>
  </si>
  <si>
    <t>56.4 </t>
  </si>
  <si>
    <t>60.1 </t>
  </si>
  <si>
    <r>
      <t>257093</t>
    </r>
    <r>
      <rPr>
        <sz val="8"/>
        <color rgb="FF000000"/>
        <rFont val="Calibri"/>
        <family val="2"/>
      </rPr>
      <t> </t>
    </r>
  </si>
  <si>
    <t>69 </t>
  </si>
  <si>
    <t>552 </t>
  </si>
  <si>
    <t>2256 </t>
  </si>
  <si>
    <t>69.1 </t>
  </si>
  <si>
    <t>80.1 </t>
  </si>
  <si>
    <t>83.3 </t>
  </si>
  <si>
    <r>
      <t>257117</t>
    </r>
    <r>
      <rPr>
        <sz val="8"/>
        <color rgb="FF000000"/>
        <rFont val="Calibri"/>
        <family val="2"/>
      </rPr>
      <t> </t>
    </r>
  </si>
  <si>
    <r>
      <t>257124</t>
    </r>
    <r>
      <rPr>
        <sz val="8"/>
        <color rgb="FF000000"/>
        <rFont val="Calibri"/>
        <family val="2"/>
      </rPr>
      <t> </t>
    </r>
  </si>
  <si>
    <t>1664 </t>
  </si>
  <si>
    <r>
      <t>257147</t>
    </r>
    <r>
      <rPr>
        <sz val="8"/>
        <color rgb="FF000000"/>
        <rFont val="Calibri"/>
        <family val="2"/>
      </rPr>
      <t> </t>
    </r>
  </si>
  <si>
    <t>71 </t>
  </si>
  <si>
    <t>568 </t>
  </si>
  <si>
    <t>1344 </t>
  </si>
  <si>
    <t>71.6 </t>
  </si>
  <si>
    <t>82.5 </t>
  </si>
  <si>
    <t>85.6 </t>
  </si>
  <si>
    <r>
      <t>257160</t>
    </r>
    <r>
      <rPr>
        <sz val="8"/>
        <color rgb="FF000000"/>
        <rFont val="Calibri"/>
        <family val="2"/>
      </rPr>
      <t> </t>
    </r>
  </si>
  <si>
    <t>77 </t>
  </si>
  <si>
    <t>616 </t>
  </si>
  <si>
    <t>89.7 </t>
  </si>
  <si>
    <t>92.6 </t>
  </si>
  <si>
    <r>
      <t>257175</t>
    </r>
    <r>
      <rPr>
        <sz val="8"/>
        <color rgb="FF000000"/>
        <rFont val="Calibri"/>
        <family val="2"/>
      </rPr>
      <t> </t>
    </r>
  </si>
  <si>
    <r>
      <t>257176</t>
    </r>
    <r>
      <rPr>
        <sz val="8"/>
        <color rgb="FF000000"/>
        <rFont val="Calibri"/>
        <family val="2"/>
      </rPr>
      <t> </t>
    </r>
  </si>
  <si>
    <r>
      <t>257179</t>
    </r>
    <r>
      <rPr>
        <sz val="8"/>
        <color rgb="FF000000"/>
        <rFont val="Calibri"/>
        <family val="2"/>
      </rPr>
      <t> </t>
    </r>
  </si>
  <si>
    <t>1488 </t>
  </si>
  <si>
    <r>
      <t>257183</t>
    </r>
    <r>
      <rPr>
        <sz val="8"/>
        <color rgb="FF000000"/>
        <rFont val="Calibri"/>
        <family val="2"/>
      </rPr>
      <t> </t>
    </r>
  </si>
  <si>
    <t>1728 </t>
  </si>
  <si>
    <r>
      <t>257204</t>
    </r>
    <r>
      <rPr>
        <sz val="8"/>
        <color rgb="FF000000"/>
        <rFont val="Calibri"/>
        <family val="2"/>
      </rPr>
      <t> </t>
    </r>
  </si>
  <si>
    <r>
      <t>257223</t>
    </r>
    <r>
      <rPr>
        <sz val="8"/>
        <color rgb="FF000000"/>
        <rFont val="Calibri"/>
        <family val="2"/>
      </rPr>
      <t> </t>
    </r>
  </si>
  <si>
    <r>
      <t>257229</t>
    </r>
    <r>
      <rPr>
        <sz val="8"/>
        <color rgb="FF000000"/>
        <rFont val="Calibri"/>
        <family val="2"/>
      </rPr>
      <t> </t>
    </r>
  </si>
  <si>
    <r>
      <t>257249</t>
    </r>
    <r>
      <rPr>
        <sz val="8"/>
        <color rgb="FF000000"/>
        <rFont val="Calibri"/>
        <family val="2"/>
      </rPr>
      <t> </t>
    </r>
  </si>
  <si>
    <t>70 </t>
  </si>
  <si>
    <t>560 </t>
  </si>
  <si>
    <t>2624 </t>
  </si>
  <si>
    <t>70.4 </t>
  </si>
  <si>
    <t>81.3 </t>
  </si>
  <si>
    <t>84.5 </t>
  </si>
  <si>
    <r>
      <t>257251</t>
    </r>
    <r>
      <rPr>
        <sz val="8"/>
        <color rgb="FF000000"/>
        <rFont val="Calibri"/>
        <family val="2"/>
      </rPr>
      <t> </t>
    </r>
  </si>
  <si>
    <r>
      <t>257261</t>
    </r>
    <r>
      <rPr>
        <sz val="8"/>
        <color rgb="FF000000"/>
        <rFont val="Calibri"/>
        <family val="2"/>
      </rPr>
      <t> </t>
    </r>
  </si>
  <si>
    <t>72 </t>
  </si>
  <si>
    <t>576 </t>
  </si>
  <si>
    <t>1400 </t>
  </si>
  <si>
    <t>83.7 </t>
  </si>
  <si>
    <t>86.8 </t>
  </si>
  <si>
    <r>
      <t>257297</t>
    </r>
    <r>
      <rPr>
        <sz val="8"/>
        <color rgb="FF000000"/>
        <rFont val="Calibri"/>
        <family val="2"/>
      </rPr>
      <t> </t>
    </r>
  </si>
  <si>
    <r>
      <t>257307</t>
    </r>
    <r>
      <rPr>
        <sz val="8"/>
        <color rgb="FF000000"/>
        <rFont val="Calibri"/>
        <family val="2"/>
      </rPr>
      <t> </t>
    </r>
  </si>
  <si>
    <r>
      <t>257309</t>
    </r>
    <r>
      <rPr>
        <sz val="8"/>
        <color rgb="FF000000"/>
        <rFont val="Calibri"/>
        <family val="2"/>
      </rPr>
      <t> </t>
    </r>
  </si>
  <si>
    <r>
      <t>257342</t>
    </r>
    <r>
      <rPr>
        <sz val="8"/>
        <color rgb="FF000000"/>
        <rFont val="Calibri"/>
        <family val="2"/>
      </rPr>
      <t> </t>
    </r>
  </si>
  <si>
    <r>
      <t>257366</t>
    </r>
    <r>
      <rPr>
        <sz val="8"/>
        <color rgb="FF000000"/>
        <rFont val="Calibri"/>
        <family val="2"/>
      </rPr>
      <t> </t>
    </r>
  </si>
  <si>
    <t>81 </t>
  </si>
  <si>
    <t>648 </t>
  </si>
  <si>
    <t>85.8 </t>
  </si>
  <si>
    <t>94.4 </t>
  </si>
  <si>
    <t>97.2 </t>
  </si>
  <si>
    <r>
      <t>257374</t>
    </r>
    <r>
      <rPr>
        <sz val="8"/>
        <color rgb="FF000000"/>
        <rFont val="Calibri"/>
        <family val="2"/>
      </rPr>
      <t> </t>
    </r>
  </si>
  <si>
    <r>
      <t>257379</t>
    </r>
    <r>
      <rPr>
        <sz val="8"/>
        <color rgb="FF000000"/>
        <rFont val="Calibri"/>
        <family val="2"/>
      </rPr>
      <t> </t>
    </r>
  </si>
  <si>
    <r>
      <t>257389</t>
    </r>
    <r>
      <rPr>
        <sz val="8"/>
        <color rgb="FF000000"/>
        <rFont val="Calibri"/>
        <family val="2"/>
      </rPr>
      <t> </t>
    </r>
  </si>
  <si>
    <r>
      <t>257392</t>
    </r>
    <r>
      <rPr>
        <sz val="8"/>
        <color rgb="FF000000"/>
        <rFont val="Calibri"/>
        <family val="2"/>
      </rPr>
      <t> </t>
    </r>
  </si>
  <si>
    <r>
      <t>253891</t>
    </r>
    <r>
      <rPr>
        <sz val="8"/>
        <color rgb="FF000000"/>
        <rFont val="Calibri"/>
        <family val="2"/>
      </rPr>
      <t> </t>
    </r>
  </si>
  <si>
    <t>Laforge et al. 2024 Appendix Table 1.  from Huu-ay-aht First Nation samples</t>
  </si>
  <si>
    <t>%fem</t>
  </si>
  <si>
    <t>return at age</t>
  </si>
  <si>
    <t>average return at age</t>
  </si>
  <si>
    <t>Brood year returns to spawners in the river</t>
  </si>
  <si>
    <t>Brood year returns to spawners in the stamp river</t>
  </si>
  <si>
    <t>hatchery origin</t>
  </si>
  <si>
    <t>natural origin</t>
  </si>
  <si>
    <t>adults only</t>
  </si>
  <si>
    <t>Sarita natural origin early/small</t>
  </si>
  <si>
    <t>Sarita natural origin late/large</t>
  </si>
  <si>
    <t>River spawners</t>
  </si>
  <si>
    <t>Stamp R natural origin</t>
  </si>
  <si>
    <t>Stamp R hatchery origin</t>
  </si>
  <si>
    <t>Sarita natural origin</t>
  </si>
  <si>
    <t>Stamp R all together</t>
  </si>
  <si>
    <t>from Laforge etal. 2024</t>
  </si>
  <si>
    <t>terminal = Area 23</t>
  </si>
  <si>
    <t>Total Somass terminal (A23) return Somass</t>
  </si>
  <si>
    <t>Convert to Brood Year return</t>
  </si>
  <si>
    <t>Table of proportion return to terminal area by age, natural origin only</t>
  </si>
  <si>
    <t>Natural origin return based on total - expCWT</t>
  </si>
  <si>
    <t>Average if use expCWT x bias correction of 1.3 = natural x .7</t>
  </si>
  <si>
    <t>=stdev</t>
  </si>
  <si>
    <t>=CV</t>
  </si>
  <si>
    <t>Average 1996-2017</t>
  </si>
  <si>
    <t>Brood YR</t>
  </si>
  <si>
    <t>Hatchery only</t>
  </si>
  <si>
    <t>Average hatchery only 1996-2017</t>
  </si>
  <si>
    <t>from A51 totals</t>
  </si>
  <si>
    <t>Smolts/ spawner</t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</si>
  <si>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Calculated using effective female spawners  times average fecundity of 4600, 3600, 3000 for age 5,4,3 females respectively </t>
    </r>
  </si>
  <si>
    <t>SPECIES_NAME</t>
  </si>
  <si>
    <t>Chinook</t>
  </si>
  <si>
    <t>FACILITY_NAME</t>
  </si>
  <si>
    <t>Robertson Creek H</t>
  </si>
  <si>
    <t>RELEASE_SITE_NAME</t>
  </si>
  <si>
    <t>(All)</t>
  </si>
  <si>
    <t>Fed Fry</t>
  </si>
  <si>
    <t>Smolt 0+</t>
  </si>
  <si>
    <t>Smolt 1+</t>
  </si>
  <si>
    <t>Unfed</t>
  </si>
  <si>
    <t>Rec/Smolt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</si>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</sst>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0" tint="-0.24997711111789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4B08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38" fontId="10" fillId="0" borderId="0"/>
  </cellStyleXfs>
  <cellXfs count="120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1" fontId="7" fillId="0" borderId="0" xfId="0" applyNumberFormat="1" applyFont="1"/>
    <xf numFmtId="165" fontId="7" fillId="0" borderId="0" xfId="1" applyNumberFormat="1" applyFont="1" applyFill="1" applyProtection="1"/>
    <xf numFmtId="165" fontId="7" fillId="0" borderId="0" xfId="1" applyNumberFormat="1" applyFont="1" applyFill="1"/>
    <xf numFmtId="1" fontId="9" fillId="0" borderId="0" xfId="0" applyNumberFormat="1" applyFont="1"/>
    <xf numFmtId="1" fontId="8" fillId="0" borderId="0" xfId="0" applyNumberFormat="1" applyFont="1"/>
    <xf numFmtId="38" fontId="7" fillId="0" borderId="0" xfId="4" applyFont="1" applyAlignment="1">
      <alignment vertical="center"/>
    </xf>
    <xf numFmtId="1" fontId="11" fillId="0" borderId="0" xfId="3" applyNumberFormat="1" applyFont="1" applyFill="1" applyBorder="1"/>
    <xf numFmtId="1" fontId="12" fillId="0" borderId="0" xfId="3" applyNumberFormat="1" applyFont="1" applyFill="1" applyBorder="1"/>
    <xf numFmtId="1" fontId="13" fillId="0" borderId="0" xfId="0" applyNumberFormat="1" applyFont="1"/>
    <xf numFmtId="0" fontId="3" fillId="0" borderId="0" xfId="0" applyFont="1"/>
    <xf numFmtId="0" fontId="0" fillId="0" borderId="0" xfId="0" quotePrefix="1"/>
    <xf numFmtId="43" fontId="0" fillId="0" borderId="0" xfId="0" applyNumberFormat="1"/>
    <xf numFmtId="9" fontId="0" fillId="0" borderId="0" xfId="2" applyFont="1"/>
    <xf numFmtId="166" fontId="0" fillId="0" borderId="0" xfId="2" applyNumberFormat="1" applyFont="1"/>
    <xf numFmtId="0" fontId="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4" fillId="0" borderId="0" xfId="0" applyFont="1"/>
    <xf numFmtId="43" fontId="4" fillId="4" borderId="0" xfId="0" applyNumberFormat="1" applyFont="1" applyFill="1"/>
    <xf numFmtId="166" fontId="4" fillId="4" borderId="0" xfId="2" applyNumberFormat="1" applyFont="1" applyFill="1"/>
    <xf numFmtId="0" fontId="4" fillId="4" borderId="0" xfId="0" applyFont="1" applyFill="1"/>
    <xf numFmtId="10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5" xfId="0" applyBorder="1"/>
    <xf numFmtId="165" fontId="0" fillId="0" borderId="5" xfId="1" applyNumberFormat="1" applyFont="1" applyBorder="1"/>
    <xf numFmtId="0" fontId="21" fillId="0" borderId="0" xfId="0" applyFont="1"/>
    <xf numFmtId="0" fontId="23" fillId="0" borderId="0" xfId="0" applyFont="1"/>
    <xf numFmtId="10" fontId="23" fillId="0" borderId="0" xfId="2" applyNumberFormat="1" applyFont="1"/>
    <xf numFmtId="0" fontId="0" fillId="0" borderId="0" xfId="0" quotePrefix="1" applyAlignment="1">
      <alignment horizontal="center"/>
    </xf>
    <xf numFmtId="0" fontId="12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5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2" fontId="18" fillId="0" borderId="5" xfId="0" applyNumberFormat="1" applyFont="1" applyBorder="1"/>
    <xf numFmtId="10" fontId="18" fillId="0" borderId="5" xfId="2" applyNumberFormat="1" applyFont="1" applyBorder="1"/>
    <xf numFmtId="0" fontId="18" fillId="0" borderId="5" xfId="0" applyFont="1" applyBorder="1"/>
    <xf numFmtId="10" fontId="0" fillId="0" borderId="0" xfId="0" applyNumberFormat="1"/>
    <xf numFmtId="9" fontId="0" fillId="0" borderId="0" xfId="0" applyNumberFormat="1"/>
    <xf numFmtId="43" fontId="0" fillId="0" borderId="0" xfId="1" applyFont="1" applyAlignment="1">
      <alignment horizontal="right"/>
    </xf>
    <xf numFmtId="0" fontId="27" fillId="0" borderId="7" xfId="0" applyFont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9" borderId="7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26" fillId="10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9" borderId="11" xfId="0" applyFont="1" applyFill="1" applyBorder="1" applyAlignment="1">
      <alignment horizontal="center" vertical="center" wrapText="1"/>
    </xf>
    <xf numFmtId="0" fontId="26" fillId="9" borderId="12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20" xfId="0" applyBorder="1"/>
    <xf numFmtId="0" fontId="0" fillId="0" borderId="21" xfId="0" applyBorder="1"/>
    <xf numFmtId="10" fontId="0" fillId="0" borderId="20" xfId="2" applyNumberFormat="1" applyFont="1" applyBorder="1"/>
    <xf numFmtId="0" fontId="0" fillId="0" borderId="22" xfId="0" applyBorder="1"/>
    <xf numFmtId="0" fontId="0" fillId="0" borderId="23" xfId="0" applyBorder="1"/>
    <xf numFmtId="0" fontId="0" fillId="0" borderId="20" xfId="0" applyBorder="1" applyAlignment="1">
      <alignment horizontal="right"/>
    </xf>
    <xf numFmtId="0" fontId="0" fillId="0" borderId="24" xfId="0" applyBorder="1"/>
    <xf numFmtId="0" fontId="0" fillId="0" borderId="20" xfId="0" applyFill="1" applyBorder="1"/>
    <xf numFmtId="0" fontId="0" fillId="0" borderId="25" xfId="0" applyBorder="1"/>
    <xf numFmtId="2" fontId="0" fillId="0" borderId="24" xfId="0" applyNumberFormat="1" applyBorder="1"/>
    <xf numFmtId="0" fontId="0" fillId="0" borderId="26" xfId="0" applyBorder="1"/>
    <xf numFmtId="9" fontId="0" fillId="0" borderId="28" xfId="2" applyFont="1" applyBorder="1"/>
    <xf numFmtId="0" fontId="0" fillId="0" borderId="27" xfId="0" applyBorder="1"/>
    <xf numFmtId="0" fontId="0" fillId="0" borderId="28" xfId="0" applyBorder="1"/>
    <xf numFmtId="0" fontId="4" fillId="0" borderId="29" xfId="0" applyFont="1" applyBorder="1"/>
    <xf numFmtId="9" fontId="0" fillId="0" borderId="16" xfId="2" applyFont="1" applyBorder="1"/>
    <xf numFmtId="165" fontId="0" fillId="0" borderId="16" xfId="1" applyNumberFormat="1" applyFont="1" applyBorder="1"/>
    <xf numFmtId="165" fontId="0" fillId="0" borderId="17" xfId="0" applyNumberFormat="1" applyBorder="1"/>
    <xf numFmtId="165" fontId="0" fillId="0" borderId="20" xfId="1" applyNumberFormat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4" fillId="0" borderId="25" xfId="0" applyFont="1" applyBorder="1"/>
  </cellXfs>
  <cellStyles count="5">
    <cellStyle name="Bad" xfId="3" builtinId="27"/>
    <cellStyle name="Comma" xfId="1" builtinId="3"/>
    <cellStyle name="Normal" xfId="0" builtinId="0"/>
    <cellStyle name="Normal 5" xfId="4" xr:uid="{0BBF760B-E368-4530-BC2F-DAE7274B4A8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natural!$P$10:$P$30</c:f>
              <c:numCache>
                <c:formatCode>0.00</c:formatCode>
                <c:ptCount val="21"/>
                <c:pt idx="0">
                  <c:v>0.31409330489099763</c:v>
                </c:pt>
                <c:pt idx="1">
                  <c:v>0.40103329806272936</c:v>
                </c:pt>
                <c:pt idx="2">
                  <c:v>0</c:v>
                </c:pt>
                <c:pt idx="3">
                  <c:v>0.4880412776666106</c:v>
                </c:pt>
                <c:pt idx="4">
                  <c:v>0</c:v>
                </c:pt>
                <c:pt idx="5">
                  <c:v>0.25797568530049408</c:v>
                </c:pt>
                <c:pt idx="6">
                  <c:v>0.28095531541003438</c:v>
                </c:pt>
                <c:pt idx="7">
                  <c:v>8.3662605941000001E-2</c:v>
                </c:pt>
                <c:pt idx="8">
                  <c:v>2.0166339822275007E-2</c:v>
                </c:pt>
                <c:pt idx="9">
                  <c:v>0.38683652874659175</c:v>
                </c:pt>
                <c:pt idx="10">
                  <c:v>0.24443819083639801</c:v>
                </c:pt>
                <c:pt idx="12">
                  <c:v>3.9755731997481404E-3</c:v>
                </c:pt>
                <c:pt idx="14">
                  <c:v>0</c:v>
                </c:pt>
                <c:pt idx="15">
                  <c:v>0.15589027467876823</c:v>
                </c:pt>
                <c:pt idx="16">
                  <c:v>0.18678587254007556</c:v>
                </c:pt>
                <c:pt idx="17">
                  <c:v>4.7312350337454484E-2</c:v>
                </c:pt>
                <c:pt idx="18">
                  <c:v>6.4190998675479408E-2</c:v>
                </c:pt>
                <c:pt idx="19">
                  <c:v>1.7627915974104985E-2</c:v>
                </c:pt>
                <c:pt idx="20">
                  <c:v>0.16411311553405944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F8E-86E9-8EC44B4E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159455"/>
        <c:axId val="837149855"/>
      </c:lineChart>
      <c:catAx>
        <c:axId val="83715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49855"/>
        <c:crosses val="autoZero"/>
        <c:auto val="1"/>
        <c:lblAlgn val="ctr"/>
        <c:lblOffset val="100"/>
        <c:noMultiLvlLbl val="0"/>
      </c:catAx>
      <c:valAx>
        <c:axId val="8371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5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hatchery origin returning at age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hatchery!$A$10:$A$30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hatchery!$P$10:$P$30</c:f>
              <c:numCache>
                <c:formatCode>0.00</c:formatCode>
                <c:ptCount val="21"/>
                <c:pt idx="0">
                  <c:v>0.14879117416800011</c:v>
                </c:pt>
                <c:pt idx="1">
                  <c:v>0.21556287183611639</c:v>
                </c:pt>
                <c:pt idx="2">
                  <c:v>9.5943687829593102E-2</c:v>
                </c:pt>
                <c:pt idx="3">
                  <c:v>7.4591689011132709E-2</c:v>
                </c:pt>
                <c:pt idx="4">
                  <c:v>4.4557310187295938E-2</c:v>
                </c:pt>
                <c:pt idx="5">
                  <c:v>0.1353226500254395</c:v>
                </c:pt>
                <c:pt idx="6">
                  <c:v>0.19848171405930648</c:v>
                </c:pt>
                <c:pt idx="7">
                  <c:v>4.366689689222146E-2</c:v>
                </c:pt>
                <c:pt idx="8">
                  <c:v>2.4611818369171846E-2</c:v>
                </c:pt>
                <c:pt idx="9">
                  <c:v>0.15828515512025751</c:v>
                </c:pt>
                <c:pt idx="10">
                  <c:v>0.10717559973359431</c:v>
                </c:pt>
                <c:pt idx="12">
                  <c:v>8.356606815247759E-3</c:v>
                </c:pt>
                <c:pt idx="14">
                  <c:v>0.12372450845044237</c:v>
                </c:pt>
                <c:pt idx="15">
                  <c:v>2.1018289061632764E-2</c:v>
                </c:pt>
                <c:pt idx="16">
                  <c:v>1.5259070079919832E-2</c:v>
                </c:pt>
                <c:pt idx="17">
                  <c:v>2.2508098926020598E-2</c:v>
                </c:pt>
                <c:pt idx="18">
                  <c:v>7.2190975431418142E-2</c:v>
                </c:pt>
                <c:pt idx="19">
                  <c:v>4.5009981792247522E-2</c:v>
                </c:pt>
                <c:pt idx="20">
                  <c:v>1.1300084293428023E-2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1-4EC4-BF0B-F2574841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895"/>
        <c:axId val="452640095"/>
      </c:lineChart>
      <c:catAx>
        <c:axId val="4526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40095"/>
        <c:crosses val="autoZero"/>
        <c:auto val="1"/>
        <c:lblAlgn val="ctr"/>
        <c:lblOffset val="100"/>
        <c:noMultiLvlLbl val="0"/>
      </c:catAx>
      <c:valAx>
        <c:axId val="4526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19050</xdr:rowOff>
    </xdr:from>
    <xdr:to>
      <xdr:col>17</xdr:col>
      <xdr:colOff>228600</xdr:colOff>
      <xdr:row>26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E10CD3-ADEA-1E13-4E9C-A0B240498129}"/>
            </a:ext>
          </a:extLst>
        </xdr:cNvPr>
        <xdr:cNvSpPr txBox="1"/>
      </xdr:nvSpPr>
      <xdr:spPr>
        <a:xfrm>
          <a:off x="7867650" y="561975"/>
          <a:ext cx="3800475" cy="429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2015</a:t>
          </a:r>
          <a:r>
            <a:rPr lang="en-US" sz="1100" baseline="0"/>
            <a:t> to present.   used run recon</a:t>
          </a:r>
        </a:p>
        <a:p>
          <a:r>
            <a:rPr lang="en-US" sz="1100" baseline="0"/>
            <a:t>2014 back.  </a:t>
          </a:r>
        </a:p>
        <a:p>
          <a:r>
            <a:rPr lang="en-US" sz="1100" baseline="0"/>
            <a:t>1. input used summary data from top table (Somass only) in termrbta.xls.  RCH swimins, river spawners, total catch, total terminal return.   all by age.</a:t>
          </a:r>
        </a:p>
        <a:p>
          <a:endParaRPr lang="en-US" sz="1100" baseline="0"/>
        </a:p>
        <a:p>
          <a:r>
            <a:rPr lang="en-US" sz="1100" baseline="0"/>
            <a:t>2. Prop Hatchery Origin (in the total terminal return) from  inriver prop hatchery tab in this file.  since no proportion for jacks, used average 0.93 from 2015-22</a:t>
          </a:r>
        </a:p>
        <a:p>
          <a:endParaRPr lang="en-US" sz="1100" baseline="0"/>
        </a:p>
        <a:p>
          <a:r>
            <a:rPr lang="en-US" sz="1100" baseline="0"/>
            <a:t>3. calculate Hatchery Origin TermRet = % hatchery origin x total terminal return.   by age</a:t>
          </a:r>
        </a:p>
        <a:p>
          <a:endParaRPr lang="en-US" sz="1100" baseline="0"/>
        </a:p>
        <a:p>
          <a:r>
            <a:rPr lang="en-US" sz="1100" baseline="0"/>
            <a:t>4. calculate Natural Origin TermRet= Total - Hatchery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35</xdr:col>
      <xdr:colOff>0</xdr:colOff>
      <xdr:row>78</xdr:row>
      <xdr:rowOff>22223</xdr:rowOff>
    </xdr:from>
    <xdr:to>
      <xdr:col>46</xdr:col>
      <xdr:colOff>68908</xdr:colOff>
      <xdr:row>84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E78A56-B003-9378-41B4-B8BA067C7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40975" y="14547848"/>
          <a:ext cx="6777683" cy="118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18</xdr:row>
      <xdr:rowOff>82550</xdr:rowOff>
    </xdr:from>
    <xdr:to>
      <xdr:col>14</xdr:col>
      <xdr:colOff>428625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F31EF-BA5E-FF88-4B6D-0DB6F1FA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14</xdr:row>
      <xdr:rowOff>82550</xdr:rowOff>
    </xdr:from>
    <xdr:to>
      <xdr:col>13</xdr:col>
      <xdr:colOff>73025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3E3B1-EAC7-E060-39B9-1B4943B5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WCVI\FORECASTS\CHINOOK\WCVI%202024\CN_forecast_2024.xlsx" TargetMode="External"/><Relationship Id="rId1" Type="http://schemas.openxmlformats.org/officeDocument/2006/relationships/externalLinkPath" Target="/WCVI/FORECASTS/CHINOOK/WCVI%202024/CN_forecast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-me"/>
      <sheetName val="RBH_Somass_data"/>
      <sheetName val="LN_RBH_Somass_data"/>
      <sheetName val="master_forecast"/>
      <sheetName val="PSARC_forecast"/>
      <sheetName val="Domestic_Forecast"/>
      <sheetName val="summary_table"/>
      <sheetName val="termerr"/>
    </sheetNames>
    <sheetDataSet>
      <sheetData sheetId="0" refreshError="1"/>
      <sheetData sheetId="1">
        <row r="39">
          <cell r="E39">
            <v>2191.1472108390572</v>
          </cell>
        </row>
        <row r="40">
          <cell r="D40">
            <v>47615.812926753555</v>
          </cell>
          <cell r="E40">
            <v>3281</v>
          </cell>
        </row>
        <row r="41">
          <cell r="C41">
            <v>44713.649308136897</v>
          </cell>
          <cell r="D41">
            <v>51433</v>
          </cell>
        </row>
        <row r="42">
          <cell r="B42">
            <v>1932.7710746874768</v>
          </cell>
          <cell r="C42">
            <v>64863</v>
          </cell>
        </row>
        <row r="43">
          <cell r="B43">
            <v>1195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edke, Wilf" refreshedDate="45561.480481828701" createdVersion="8" refreshedVersion="8" minRefreshableVersion="3" recordCount="144" xr:uid="{3A8BEBA7-3D03-4423-820C-C86E1B06F0BE}">
  <cacheSource type="worksheet">
    <worksheetSource ref="A3:K147" sheet="NatSpData"/>
  </cacheSource>
  <cacheFields count="11">
    <cacheField name="year" numFmtId="0">
      <sharedItems containsSemiMixedTypes="0" containsString="0" containsNumber="1" containsInteger="1" minValue="2000" maxValue="2023" count="24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age" numFmtId="0">
      <sharedItems containsSemiMixedTypes="0" containsString="0" containsNumber="1" containsInteger="1" minValue="3" maxValue="5" count="3">
        <n v="3"/>
        <n v="4"/>
        <n v="5"/>
      </sharedItems>
    </cacheField>
    <cacheField name="sex" numFmtId="0">
      <sharedItems count="2">
        <s v="males"/>
        <s v="females"/>
      </sharedItems>
    </cacheField>
    <cacheField name="n" numFmtId="0">
      <sharedItems containsSemiMixedTypes="0" containsString="0" containsNumber="1" minValue="0" maxValue="28192.294503409779"/>
    </cacheField>
    <cacheField name="n-hatchery" numFmtId="1">
      <sharedItems containsSemiMixedTypes="0" containsString="0" containsNumber="1" minValue="0" maxValue="25942.639035884516"/>
    </cacheField>
    <cacheField name="n-natural" numFmtId="1">
      <sharedItems containsSemiMixedTypes="0" containsString="0" containsNumber="1" minValue="0" maxValue="6347.5329393258253"/>
    </cacheField>
    <cacheField name="PSM" numFmtId="0">
      <sharedItems containsString="0" containsBlank="1" containsNumber="1" minValue="0" maxValue="0.38"/>
    </cacheField>
    <cacheField name="rev n (psm)" numFmtId="1">
      <sharedItems containsSemiMixedTypes="0" containsString="0" containsNumber="1" minValue="0" maxValue="28192.294503409779"/>
    </cacheField>
    <cacheField name="by" numFmtId="0">
      <sharedItems containsSemiMixedTypes="0" containsString="0" containsNumber="1" containsInteger="1" minValue="1995" maxValue="2020" count="26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</sharedItems>
    </cacheField>
    <cacheField name="prop_hatch_oto" numFmtId="0">
      <sharedItems containsSemiMixedTypes="0" containsString="0" containsNumber="1" minValue="0" maxValue="1"/>
    </cacheField>
    <cacheField name="prop_hatch_cw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17645.134989226259"/>
    <n v="16456.761019718411"/>
    <n v="1188.3739695078475"/>
    <m/>
    <n v="17645.134989226259"/>
    <x v="0"/>
    <n v="0.93265146624078288"/>
    <n v="0.49234573939917259"/>
  </r>
  <r>
    <x v="0"/>
    <x v="0"/>
    <x v="1"/>
    <n v="3798.9099159416769"/>
    <n v="3352.5622098893678"/>
    <n v="446.34770605230915"/>
    <m/>
    <n v="3798.9099159416769"/>
    <x v="0"/>
    <n v="0.88250637263619658"/>
    <n v="0.50733469904255213"/>
  </r>
  <r>
    <x v="0"/>
    <x v="1"/>
    <x v="0"/>
    <n v="10624.13916712669"/>
    <n v="8098.5062114360098"/>
    <n v="2525.6329556906803"/>
    <m/>
    <n v="10624.13916712669"/>
    <x v="1"/>
    <n v="0.76227410842795462"/>
    <n v="0.2157224717064708"/>
  </r>
  <r>
    <x v="0"/>
    <x v="1"/>
    <x v="1"/>
    <n v="28192.294503409779"/>
    <n v="21844.761564083954"/>
    <n v="6347.5329393258253"/>
    <m/>
    <n v="28192.294503409779"/>
    <x v="1"/>
    <n v="0.77484865807718806"/>
    <n v="0.36510496959636157"/>
  </r>
  <r>
    <x v="0"/>
    <x v="2"/>
    <x v="0"/>
    <n v="124.90106401923251"/>
    <n v="0"/>
    <n v="124.90106401923251"/>
    <m/>
    <n v="124.90106401923251"/>
    <x v="2"/>
    <n v="0"/>
    <n v="0"/>
  </r>
  <r>
    <x v="0"/>
    <x v="2"/>
    <x v="1"/>
    <n v="1959.680360276353"/>
    <n v="282.61366162880051"/>
    <n v="1677.0666986475526"/>
    <m/>
    <n v="1959.680360276353"/>
    <x v="2"/>
    <n v="0.14421416234887741"/>
    <n v="0.56638886710229852"/>
  </r>
  <r>
    <x v="1"/>
    <x v="0"/>
    <x v="0"/>
    <n v="27338.72177078787"/>
    <n v="25942.639035884516"/>
    <n v="1396.0827349033534"/>
    <m/>
    <n v="27338.72177078787"/>
    <x v="1"/>
    <n v="0.94893386945416358"/>
    <n v="0.48044177826432088"/>
  </r>
  <r>
    <x v="1"/>
    <x v="0"/>
    <x v="1"/>
    <n v="2786.0613319938489"/>
    <n v="2151.0072121848816"/>
    <n v="635.05411980896724"/>
    <m/>
    <n v="2786.0613319938489"/>
    <x v="1"/>
    <n v="0.772060251324586"/>
    <n v="0.68116971540580007"/>
  </r>
  <r>
    <x v="1"/>
    <x v="1"/>
    <x v="0"/>
    <n v="6178.7325779073672"/>
    <n v="4781.8321443715949"/>
    <n v="1396.9004335357722"/>
    <m/>
    <n v="6178.7325779073672"/>
    <x v="2"/>
    <n v="0.77391796522631195"/>
    <n v="0.54695727869023214"/>
  </r>
  <r>
    <x v="1"/>
    <x v="1"/>
    <x v="1"/>
    <n v="11868.593047301911"/>
    <n v="5651.0249816948499"/>
    <n v="6217.5680656070608"/>
    <m/>
    <n v="11868.593047301911"/>
    <x v="2"/>
    <n v="0.47613267715666591"/>
    <n v="1"/>
  </r>
  <r>
    <x v="1"/>
    <x v="2"/>
    <x v="0"/>
    <n v="812.49315446010155"/>
    <n v="812.49315446010155"/>
    <n v="0"/>
    <m/>
    <n v="812.49315446010155"/>
    <x v="3"/>
    <n v="1"/>
    <n v="0.65232018487994414"/>
  </r>
  <r>
    <x v="1"/>
    <x v="2"/>
    <x v="1"/>
    <n v="512.99811754890641"/>
    <n v="420.13872859431143"/>
    <n v="92.859388954594976"/>
    <m/>
    <n v="512.99811754890641"/>
    <x v="3"/>
    <n v="0.81898688167068712"/>
    <n v="0.41834298003199882"/>
  </r>
  <r>
    <x v="2"/>
    <x v="0"/>
    <x v="0"/>
    <n v="13506"/>
    <n v="12174.3084"/>
    <n v="1331.6916000000001"/>
    <n v="0.105"/>
    <n v="12087.87"/>
    <x v="2"/>
    <n v="0.90139999999999998"/>
    <m/>
  </r>
  <r>
    <x v="2"/>
    <x v="0"/>
    <x v="1"/>
    <n v="2352"/>
    <n v="2120.0927999999999"/>
    <n v="231.9072000000001"/>
    <n v="0.105"/>
    <n v="2105.04"/>
    <x v="2"/>
    <n v="0.90139999999999998"/>
    <m/>
  </r>
  <r>
    <x v="2"/>
    <x v="1"/>
    <x v="0"/>
    <n v="11054"/>
    <n v="9496.491399999999"/>
    <n v="1557.508600000001"/>
    <n v="0.16400000000000001"/>
    <n v="9241.1440000000002"/>
    <x v="3"/>
    <n v="0.85909999999999997"/>
    <m/>
  </r>
  <r>
    <x v="2"/>
    <x v="1"/>
    <x v="1"/>
    <n v="10277"/>
    <n v="8828.9706999999999"/>
    <n v="1448.0293000000001"/>
    <n v="0.16400000000000001"/>
    <n v="8591.5720000000001"/>
    <x v="3"/>
    <n v="0.85909999999999997"/>
    <m/>
  </r>
  <r>
    <x v="2"/>
    <x v="2"/>
    <x v="0"/>
    <n v="176"/>
    <n v="138.10719999999998"/>
    <n v="37.892800000000022"/>
    <n v="0.14299999999999999"/>
    <n v="150.83199999999999"/>
    <x v="4"/>
    <n v="0.78469999999999995"/>
    <m/>
  </r>
  <r>
    <x v="2"/>
    <x v="2"/>
    <x v="1"/>
    <n v="445"/>
    <n v="349.19149999999996"/>
    <n v="95.808500000000038"/>
    <n v="0.14299999999999999"/>
    <n v="381.36500000000001"/>
    <x v="4"/>
    <n v="0.78469999999999995"/>
    <m/>
  </r>
  <r>
    <x v="3"/>
    <x v="0"/>
    <x v="0"/>
    <n v="8561"/>
    <n v="6703.2629999999999"/>
    <n v="1857.7370000000001"/>
    <n v="5.6000000000000001E-2"/>
    <n v="8081.5839999999998"/>
    <x v="3"/>
    <n v="0.78300000000000003"/>
    <m/>
  </r>
  <r>
    <x v="3"/>
    <x v="0"/>
    <x v="1"/>
    <n v="1436"/>
    <n v="1124.3880000000001"/>
    <n v="311.61199999999985"/>
    <n v="5.6000000000000001E-2"/>
    <n v="1355.5839999999998"/>
    <x v="3"/>
    <n v="0.78300000000000003"/>
    <m/>
  </r>
  <r>
    <x v="3"/>
    <x v="1"/>
    <x v="0"/>
    <n v="1818"/>
    <n v="1321.6859999999999"/>
    <n v="496.31400000000008"/>
    <n v="5.5E-2"/>
    <n v="1718.01"/>
    <x v="4"/>
    <n v="0.72699999999999998"/>
    <m/>
  </r>
  <r>
    <x v="3"/>
    <x v="1"/>
    <x v="1"/>
    <n v="2465"/>
    <n v="1792.0549999999998"/>
    <n v="672.94500000000016"/>
    <n v="5.5E-2"/>
    <n v="2329.4249999999997"/>
    <x v="4"/>
    <n v="0.72699999999999998"/>
    <m/>
  </r>
  <r>
    <x v="3"/>
    <x v="2"/>
    <x v="0"/>
    <n v="27"/>
    <n v="18.657"/>
    <n v="8.343"/>
    <n v="5.6000000000000001E-2"/>
    <n v="25.488"/>
    <x v="5"/>
    <n v="0.69099999999999995"/>
    <m/>
  </r>
  <r>
    <x v="3"/>
    <x v="2"/>
    <x v="1"/>
    <n v="622"/>
    <n v="429.80199999999996"/>
    <n v="192.19800000000004"/>
    <n v="5.6000000000000001E-2"/>
    <n v="587.16800000000001"/>
    <x v="5"/>
    <n v="0.69099999999999995"/>
    <m/>
  </r>
  <r>
    <x v="4"/>
    <x v="0"/>
    <x v="0"/>
    <n v="3558"/>
    <n v="2851.7370000000001"/>
    <n v="706.26299999999992"/>
    <n v="9.4E-2"/>
    <n v="3223.5480000000002"/>
    <x v="4"/>
    <n v="0.80149999999999999"/>
    <m/>
  </r>
  <r>
    <x v="4"/>
    <x v="0"/>
    <x v="1"/>
    <n v="371"/>
    <n v="297.35649999999998"/>
    <n v="73.643500000000017"/>
    <n v="9.4E-2"/>
    <n v="336.12600000000003"/>
    <x v="4"/>
    <n v="0.80149999999999999"/>
    <m/>
  </r>
  <r>
    <x v="4"/>
    <x v="1"/>
    <x v="0"/>
    <n v="4931"/>
    <n v="3508.4065000000001"/>
    <n v="1422.5934999999999"/>
    <n v="6.2E-2"/>
    <n v="4625.2779999999993"/>
    <x v="5"/>
    <n v="0.71150000000000002"/>
    <m/>
  </r>
  <r>
    <x v="4"/>
    <x v="1"/>
    <x v="1"/>
    <n v="6934"/>
    <n v="4933.5410000000002"/>
    <n v="2000.4589999999998"/>
    <n v="6.2E-2"/>
    <n v="6504.0919999999996"/>
    <x v="5"/>
    <n v="0.71150000000000002"/>
    <m/>
  </r>
  <r>
    <x v="4"/>
    <x v="2"/>
    <x v="0"/>
    <n v="13"/>
    <n v="8.9140999999999995"/>
    <n v="4.0859000000000005"/>
    <n v="6.7000000000000004E-2"/>
    <n v="12.129000000000001"/>
    <x v="6"/>
    <n v="0.68569999999999998"/>
    <m/>
  </r>
  <r>
    <x v="4"/>
    <x v="2"/>
    <x v="1"/>
    <n v="329"/>
    <n v="225.59529999999998"/>
    <n v="103.40470000000002"/>
    <n v="6.7000000000000004E-2"/>
    <n v="306.95699999999999"/>
    <x v="6"/>
    <n v="0.68569999999999998"/>
    <m/>
  </r>
  <r>
    <x v="5"/>
    <x v="0"/>
    <x v="0"/>
    <n v="8907"/>
    <n v="8436.7103999999999"/>
    <n v="470.28960000000006"/>
    <n v="7.5999999999999998E-2"/>
    <n v="8230.0680000000011"/>
    <x v="5"/>
    <n v="0.94720000000000004"/>
    <m/>
  </r>
  <r>
    <x v="5"/>
    <x v="0"/>
    <x v="1"/>
    <n v="2742"/>
    <n v="2597.2224000000001"/>
    <n v="144.77759999999989"/>
    <n v="7.5999999999999998E-2"/>
    <n v="2533.6080000000002"/>
    <x v="5"/>
    <n v="0.94720000000000004"/>
    <m/>
  </r>
  <r>
    <x v="5"/>
    <x v="1"/>
    <x v="0"/>
    <n v="2191"/>
    <n v="2040.4783"/>
    <n v="150.52170000000001"/>
    <n v="5.8000000000000003E-2"/>
    <n v="2063.922"/>
    <x v="6"/>
    <n v="0.93130000000000002"/>
    <m/>
  </r>
  <r>
    <x v="5"/>
    <x v="1"/>
    <x v="1"/>
    <n v="4621"/>
    <n v="4303.5373"/>
    <n v="317.46270000000004"/>
    <n v="5.8000000000000003E-2"/>
    <n v="4352.982"/>
    <x v="6"/>
    <n v="0.93130000000000002"/>
    <m/>
  </r>
  <r>
    <x v="5"/>
    <x v="2"/>
    <x v="0"/>
    <n v="18"/>
    <n v="10.974600000000001"/>
    <n v="7.0253999999999994"/>
    <n v="7.7383177570093456E-3"/>
    <n v="17.86071028037383"/>
    <x v="7"/>
    <n v="0.60970000000000002"/>
    <m/>
  </r>
  <r>
    <x v="5"/>
    <x v="2"/>
    <x v="1"/>
    <n v="535"/>
    <n v="326.18950000000001"/>
    <n v="208.81049999999999"/>
    <n v="7.7383177570093456E-3"/>
    <n v="530.86"/>
    <x v="7"/>
    <n v="0.60970000000000002"/>
    <m/>
  </r>
  <r>
    <x v="6"/>
    <x v="0"/>
    <x v="0"/>
    <n v="7699"/>
    <n v="7699"/>
    <n v="0"/>
    <n v="0.13800000000000001"/>
    <n v="6636.5379999999996"/>
    <x v="6"/>
    <n v="1"/>
    <m/>
  </r>
  <r>
    <x v="6"/>
    <x v="0"/>
    <x v="1"/>
    <n v="1091"/>
    <n v="1091"/>
    <n v="0"/>
    <n v="0.13800000000000001"/>
    <n v="940.44200000000001"/>
    <x v="6"/>
    <n v="1"/>
    <m/>
  </r>
  <r>
    <x v="6"/>
    <x v="1"/>
    <x v="0"/>
    <n v="5056"/>
    <n v="4799.1552000000001"/>
    <n v="256.84479999999985"/>
    <n v="0.156"/>
    <n v="4267.2640000000001"/>
    <x v="7"/>
    <n v="0.94920000000000004"/>
    <m/>
  </r>
  <r>
    <x v="6"/>
    <x v="1"/>
    <x v="1"/>
    <n v="5523"/>
    <n v="5242.4315999999999"/>
    <n v="280.56840000000011"/>
    <n v="0.156"/>
    <n v="4661.4120000000003"/>
    <x v="7"/>
    <n v="0.94920000000000004"/>
    <m/>
  </r>
  <r>
    <x v="6"/>
    <x v="2"/>
    <x v="0"/>
    <n v="1469"/>
    <n v="1469"/>
    <n v="0"/>
    <n v="0.18"/>
    <n v="1204.5800000000002"/>
    <x v="8"/>
    <n v="1"/>
    <m/>
  </r>
  <r>
    <x v="6"/>
    <x v="2"/>
    <x v="1"/>
    <n v="2447"/>
    <n v="2447"/>
    <n v="0"/>
    <n v="0.18"/>
    <n v="2006.5400000000002"/>
    <x v="8"/>
    <n v="1"/>
    <m/>
  </r>
  <r>
    <x v="7"/>
    <x v="0"/>
    <x v="0"/>
    <n v="5732"/>
    <n v="5157.0804000000007"/>
    <n v="574.91959999999926"/>
    <n v="0.23100000000000001"/>
    <n v="4407.9080000000004"/>
    <x v="7"/>
    <n v="0.89970000000000006"/>
    <m/>
  </r>
  <r>
    <x v="7"/>
    <x v="0"/>
    <x v="1"/>
    <n v="562"/>
    <n v="505.63140000000004"/>
    <n v="56.368599999999958"/>
    <n v="0.23100000000000001"/>
    <n v="432.178"/>
    <x v="7"/>
    <n v="0.89970000000000006"/>
    <m/>
  </r>
  <r>
    <x v="7"/>
    <x v="1"/>
    <x v="0"/>
    <n v="7903"/>
    <n v="6129.5667999999996"/>
    <n v="1773.4332000000004"/>
    <n v="0.23100000000000001"/>
    <n v="6077.4070000000002"/>
    <x v="8"/>
    <n v="0.77559999999999996"/>
    <m/>
  </r>
  <r>
    <x v="7"/>
    <x v="1"/>
    <x v="1"/>
    <n v="6563"/>
    <n v="5090.2627999999995"/>
    <n v="1472.7372000000005"/>
    <n v="0.23100000000000001"/>
    <n v="5046.9470000000001"/>
    <x v="8"/>
    <n v="0.77559999999999996"/>
    <m/>
  </r>
  <r>
    <x v="7"/>
    <x v="2"/>
    <x v="0"/>
    <n v="62"/>
    <n v="62"/>
    <n v="0"/>
    <n v="0"/>
    <n v="62"/>
    <x v="9"/>
    <n v="1"/>
    <m/>
  </r>
  <r>
    <x v="7"/>
    <x v="2"/>
    <x v="1"/>
    <n v="0"/>
    <n v="0"/>
    <n v="0"/>
    <n v="0"/>
    <n v="0"/>
    <x v="9"/>
    <n v="1"/>
    <m/>
  </r>
  <r>
    <x v="8"/>
    <x v="0"/>
    <x v="0"/>
    <n v="15232"/>
    <n v="14605.9648"/>
    <n v="626.03520000000026"/>
    <n v="0.11700000000000001"/>
    <n v="13449.856"/>
    <x v="8"/>
    <n v="0.95889999999999997"/>
    <m/>
  </r>
  <r>
    <x v="8"/>
    <x v="0"/>
    <x v="1"/>
    <n v="1991"/>
    <n v="1909.1698999999999"/>
    <n v="81.83010000000013"/>
    <n v="0.11700000000000001"/>
    <n v="1758.0530000000001"/>
    <x v="8"/>
    <n v="0.95889999999999997"/>
    <m/>
  </r>
  <r>
    <x v="8"/>
    <x v="1"/>
    <x v="0"/>
    <n v="184"/>
    <n v="178.6824"/>
    <n v="5.3175999999999988"/>
    <n v="9.5000000000000001E-2"/>
    <n v="166.52"/>
    <x v="9"/>
    <n v="0.97109999999999996"/>
    <m/>
  </r>
  <r>
    <x v="8"/>
    <x v="1"/>
    <x v="1"/>
    <n v="387"/>
    <n v="375.81569999999999"/>
    <n v="11.184300000000007"/>
    <n v="9.5000000000000001E-2"/>
    <n v="350.23500000000001"/>
    <x v="9"/>
    <n v="0.97109999999999996"/>
    <m/>
  </r>
  <r>
    <x v="8"/>
    <x v="2"/>
    <x v="0"/>
    <n v="30"/>
    <n v="28.526999999999997"/>
    <n v="1.4730000000000025"/>
    <n v="0.17519999999999999"/>
    <n v="24.744"/>
    <x v="10"/>
    <n v="0.95089999999999997"/>
    <m/>
  </r>
  <r>
    <x v="8"/>
    <x v="2"/>
    <x v="1"/>
    <n v="98"/>
    <n v="93.188199999999995"/>
    <n v="4.8118000000000052"/>
    <n v="0.17519999999999999"/>
    <n v="80.830399999999997"/>
    <x v="10"/>
    <n v="0.95089999999999997"/>
    <m/>
  </r>
  <r>
    <x v="9"/>
    <x v="0"/>
    <x v="0"/>
    <n v="1144"/>
    <n v="991.3904"/>
    <n v="152.6096"/>
    <n v="0.125"/>
    <n v="1001"/>
    <x v="9"/>
    <n v="0.86660000000000004"/>
    <m/>
  </r>
  <r>
    <x v="9"/>
    <x v="0"/>
    <x v="1"/>
    <n v="181"/>
    <n v="156.8546"/>
    <n v="24.145399999999995"/>
    <n v="0.125"/>
    <n v="158.375"/>
    <x v="9"/>
    <n v="0.86660000000000004"/>
    <m/>
  </r>
  <r>
    <x v="9"/>
    <x v="1"/>
    <x v="0"/>
    <n v="4276"/>
    <n v="3910.402"/>
    <n v="365.59799999999996"/>
    <n v="0.156"/>
    <n v="3608.944"/>
    <x v="10"/>
    <n v="0.91449999999999998"/>
    <m/>
  </r>
  <r>
    <x v="9"/>
    <x v="1"/>
    <x v="1"/>
    <n v="5884"/>
    <n v="5380.9179999999997"/>
    <n v="503.08200000000033"/>
    <n v="0.156"/>
    <n v="4966.0959999999995"/>
    <x v="10"/>
    <n v="0.91449999999999998"/>
    <m/>
  </r>
  <r>
    <x v="9"/>
    <x v="2"/>
    <x v="0"/>
    <n v="37"/>
    <n v="37"/>
    <n v="0"/>
    <n v="0"/>
    <n v="37"/>
    <x v="11"/>
    <n v="1"/>
    <m/>
  </r>
  <r>
    <x v="9"/>
    <x v="2"/>
    <x v="1"/>
    <n v="343"/>
    <n v="343"/>
    <n v="0"/>
    <n v="0"/>
    <n v="343"/>
    <x v="11"/>
    <n v="1"/>
    <m/>
  </r>
  <r>
    <x v="10"/>
    <x v="0"/>
    <x v="0"/>
    <n v="5494"/>
    <n v="4831.973"/>
    <n v="662.02700000000004"/>
    <n v="2.1000000000000001E-2"/>
    <n v="5378.6260000000002"/>
    <x v="10"/>
    <n v="0.87949999999999995"/>
    <m/>
  </r>
  <r>
    <x v="10"/>
    <x v="0"/>
    <x v="1"/>
    <n v="364"/>
    <n v="320.13799999999998"/>
    <n v="43.862000000000023"/>
    <n v="2.1000000000000001E-2"/>
    <n v="356.35599999999999"/>
    <x v="10"/>
    <n v="0.87949999999999995"/>
    <m/>
  </r>
  <r>
    <x v="10"/>
    <x v="1"/>
    <x v="0"/>
    <n v="1034"/>
    <n v="961.82680000000005"/>
    <n v="72.173199999999952"/>
    <n v="0"/>
    <n v="1034"/>
    <x v="11"/>
    <n v="0.93020000000000003"/>
    <m/>
  </r>
  <r>
    <x v="10"/>
    <x v="1"/>
    <x v="1"/>
    <n v="772"/>
    <n v="718.11440000000005"/>
    <n v="53.885599999999954"/>
    <n v="0"/>
    <n v="772"/>
    <x v="11"/>
    <n v="0.93020000000000003"/>
    <m/>
  </r>
  <r>
    <x v="10"/>
    <x v="2"/>
    <x v="0"/>
    <n v="431"/>
    <n v="256.96513350785341"/>
    <n v="174.03486649214659"/>
    <n v="1.5715367146101441E-2"/>
    <n v="424.22667676003027"/>
    <x v="12"/>
    <n v="0.59620680628272249"/>
    <m/>
  </r>
  <r>
    <x v="10"/>
    <x v="2"/>
    <x v="1"/>
    <n v="905"/>
    <n v="539.56715968586388"/>
    <n v="365.43284031413612"/>
    <n v="1.5715367146101441E-2"/>
    <n v="890.7775927327782"/>
    <x v="12"/>
    <n v="0.59620680628272249"/>
    <m/>
  </r>
  <r>
    <x v="11"/>
    <x v="0"/>
    <x v="0"/>
    <n v="1365"/>
    <n v="1208.9805000000001"/>
    <n v="156.01949999999988"/>
    <n v="0.125"/>
    <n v="1194.375"/>
    <x v="11"/>
    <n v="0.88570000000000004"/>
    <m/>
  </r>
  <r>
    <x v="11"/>
    <x v="0"/>
    <x v="1"/>
    <n v="36"/>
    <n v="31.885200000000001"/>
    <n v="4.1147999999999989"/>
    <n v="0.125"/>
    <n v="31.5"/>
    <x v="11"/>
    <n v="0.88570000000000004"/>
    <m/>
  </r>
  <r>
    <x v="11"/>
    <x v="1"/>
    <x v="0"/>
    <n v="2368"/>
    <n v="1880.9023999999999"/>
    <n v="487.09760000000006"/>
    <n v="6.6000000000000003E-2"/>
    <n v="2211.712"/>
    <x v="12"/>
    <n v="0.79430000000000001"/>
    <m/>
  </r>
  <r>
    <x v="11"/>
    <x v="1"/>
    <x v="1"/>
    <n v="3485"/>
    <n v="2768.1354999999999"/>
    <n v="716.86450000000013"/>
    <n v="6.6000000000000003E-2"/>
    <n v="3254.99"/>
    <x v="12"/>
    <n v="0.79430000000000001"/>
    <m/>
  </r>
  <r>
    <x v="11"/>
    <x v="2"/>
    <x v="0"/>
    <n v="834"/>
    <n v="608.81999999999994"/>
    <n v="225.18000000000006"/>
    <n v="8.3000000000000004E-2"/>
    <n v="764.77800000000002"/>
    <x v="13"/>
    <n v="0.73"/>
    <m/>
  </r>
  <r>
    <x v="11"/>
    <x v="2"/>
    <x v="1"/>
    <n v="3419"/>
    <n v="2495.87"/>
    <n v="923.13000000000011"/>
    <n v="8.3000000000000004E-2"/>
    <n v="3135.223"/>
    <x v="13"/>
    <n v="0.73"/>
    <m/>
  </r>
  <r>
    <x v="12"/>
    <x v="0"/>
    <x v="0"/>
    <n v="2377"/>
    <n v="1927.2715999999998"/>
    <n v="449.72840000000019"/>
    <n v="0"/>
    <n v="2377"/>
    <x v="12"/>
    <n v="0.81079999999999997"/>
    <m/>
  </r>
  <r>
    <x v="12"/>
    <x v="0"/>
    <x v="1"/>
    <n v="73"/>
    <n v="59.188399999999994"/>
    <n v="13.811600000000006"/>
    <n v="0"/>
    <n v="73"/>
    <x v="12"/>
    <n v="0.81079999999999997"/>
    <m/>
  </r>
  <r>
    <x v="12"/>
    <x v="1"/>
    <x v="0"/>
    <n v="5881"/>
    <n v="5385.8197999999993"/>
    <n v="495.1802000000007"/>
    <n v="6.4000000000000001E-2"/>
    <n v="5504.616"/>
    <x v="13"/>
    <n v="0.91579999999999995"/>
    <m/>
  </r>
  <r>
    <x v="12"/>
    <x v="1"/>
    <x v="1"/>
    <n v="4473"/>
    <n v="4096.3733999999995"/>
    <n v="376.62660000000051"/>
    <n v="6.4000000000000001E-2"/>
    <n v="4186.7280000000001"/>
    <x v="13"/>
    <n v="0.91579999999999995"/>
    <m/>
  </r>
  <r>
    <x v="12"/>
    <x v="2"/>
    <x v="0"/>
    <n v="50"/>
    <n v="42.854999999999997"/>
    <n v="7.1450000000000031"/>
    <n v="0.107"/>
    <n v="44.65"/>
    <x v="14"/>
    <n v="0.85709999999999997"/>
    <m/>
  </r>
  <r>
    <x v="12"/>
    <x v="2"/>
    <x v="1"/>
    <n v="163"/>
    <n v="139.7073"/>
    <n v="23.292699999999996"/>
    <n v="0.107"/>
    <n v="145.559"/>
    <x v="14"/>
    <n v="0.85709999999999997"/>
    <m/>
  </r>
  <r>
    <x v="13"/>
    <x v="0"/>
    <x v="0"/>
    <n v="7423"/>
    <n v="6540.4053000000004"/>
    <n v="882.59469999999965"/>
    <n v="0"/>
    <n v="7423"/>
    <x v="13"/>
    <n v="0.88109999999999999"/>
    <m/>
  </r>
  <r>
    <x v="13"/>
    <x v="0"/>
    <x v="1"/>
    <n v="553"/>
    <n v="487.24829999999997"/>
    <n v="65.751700000000028"/>
    <n v="0"/>
    <n v="553"/>
    <x v="13"/>
    <n v="0.88109999999999999"/>
    <m/>
  </r>
  <r>
    <x v="13"/>
    <x v="1"/>
    <x v="0"/>
    <n v="2864"/>
    <n v="2440.9872"/>
    <n v="423.01279999999997"/>
    <n v="0.01"/>
    <n v="2835.36"/>
    <x v="14"/>
    <n v="0.85229999999999995"/>
    <m/>
  </r>
  <r>
    <x v="13"/>
    <x v="1"/>
    <x v="1"/>
    <n v="2182"/>
    <n v="1859.7185999999999"/>
    <n v="322.28140000000008"/>
    <n v="0.01"/>
    <n v="2160.1799999999998"/>
    <x v="14"/>
    <n v="0.85229999999999995"/>
    <m/>
  </r>
  <r>
    <x v="13"/>
    <x v="2"/>
    <x v="0"/>
    <n v="292"/>
    <n v="254.04"/>
    <n v="37.960000000000008"/>
    <n v="1.3823455233291298E-2"/>
    <n v="287.96355107187895"/>
    <x v="15"/>
    <n v="0.87"/>
    <m/>
  </r>
  <r>
    <x v="13"/>
    <x v="2"/>
    <x v="1"/>
    <n v="793"/>
    <n v="689.91"/>
    <n v="103.09000000000003"/>
    <n v="1.3823455233291298E-2"/>
    <n v="782.03800000000001"/>
    <x v="15"/>
    <n v="0.87"/>
    <m/>
  </r>
  <r>
    <x v="14"/>
    <x v="0"/>
    <x v="0"/>
    <n v="3390"/>
    <n v="2712"/>
    <n v="678"/>
    <n v="0.154"/>
    <n v="2867.94"/>
    <x v="14"/>
    <n v="0.8"/>
    <m/>
  </r>
  <r>
    <x v="14"/>
    <x v="0"/>
    <x v="1"/>
    <n v="278"/>
    <n v="222.4"/>
    <n v="55.599999999999994"/>
    <n v="0.154"/>
    <n v="235.18799999999999"/>
    <x v="14"/>
    <n v="0.8"/>
    <m/>
  </r>
  <r>
    <x v="14"/>
    <x v="1"/>
    <x v="0"/>
    <n v="4291"/>
    <n v="4092.7557999999999"/>
    <n v="198.24420000000009"/>
    <n v="1.6E-2"/>
    <n v="4222.3440000000001"/>
    <x v="15"/>
    <n v="0.95379999999999998"/>
    <m/>
  </r>
  <r>
    <x v="14"/>
    <x v="1"/>
    <x v="1"/>
    <n v="8291"/>
    <n v="7907.9557999999997"/>
    <n v="383.04420000000027"/>
    <n v="1.6E-2"/>
    <n v="8158.3440000000001"/>
    <x v="15"/>
    <n v="0.95379999999999998"/>
    <m/>
  </r>
  <r>
    <x v="14"/>
    <x v="2"/>
    <x v="0"/>
    <n v="383"/>
    <n v="290.61722037735848"/>
    <n v="92.382779622641522"/>
    <n v="3.3605095541401273E-2"/>
    <n v="370.12924840764333"/>
    <x v="16"/>
    <n v="0.75879169811320757"/>
    <m/>
  </r>
  <r>
    <x v="14"/>
    <x v="2"/>
    <x v="1"/>
    <n v="942"/>
    <n v="714.78177962264158"/>
    <n v="227.21822037735842"/>
    <n v="3.3605095541401273E-2"/>
    <n v="910.34400000000005"/>
    <x v="16"/>
    <n v="0.75879169811320757"/>
    <m/>
  </r>
  <r>
    <x v="15"/>
    <x v="0"/>
    <x v="0"/>
    <n v="8442"/>
    <n v="7597.8"/>
    <n v="844.19999999999982"/>
    <n v="6.0999999999999999E-2"/>
    <n v="7927.0380000000005"/>
    <x v="15"/>
    <n v="0.9"/>
    <m/>
  </r>
  <r>
    <x v="15"/>
    <x v="0"/>
    <x v="1"/>
    <n v="1194"/>
    <n v="1074.6000000000001"/>
    <n v="119.39999999999986"/>
    <n v="6.0999999999999999E-2"/>
    <n v="1121.1660000000002"/>
    <x v="15"/>
    <n v="0.9"/>
    <m/>
  </r>
  <r>
    <x v="15"/>
    <x v="1"/>
    <x v="0"/>
    <n v="2246"/>
    <n v="1774.3400000000001"/>
    <n v="471.65999999999985"/>
    <n v="4.2000000000000003E-2"/>
    <n v="2151.6680000000001"/>
    <x v="16"/>
    <n v="0.79"/>
    <m/>
  </r>
  <r>
    <x v="15"/>
    <x v="1"/>
    <x v="1"/>
    <n v="1649"/>
    <n v="1302.71"/>
    <n v="346.28999999999996"/>
    <n v="4.2000000000000003E-2"/>
    <n v="1579.742"/>
    <x v="16"/>
    <n v="0.79"/>
    <m/>
  </r>
  <r>
    <x v="15"/>
    <x v="2"/>
    <x v="0"/>
    <n v="1254"/>
    <n v="915.42"/>
    <n v="338.58000000000004"/>
    <n v="6.6000000000000003E-2"/>
    <n v="1171.2359999999999"/>
    <x v="17"/>
    <n v="0.73"/>
    <m/>
  </r>
  <r>
    <x v="15"/>
    <x v="2"/>
    <x v="1"/>
    <n v="4436"/>
    <n v="3238.2799999999997"/>
    <n v="1197.7200000000003"/>
    <n v="6.6000000000000003E-2"/>
    <n v="4143.2240000000002"/>
    <x v="17"/>
    <n v="0.73"/>
    <m/>
  </r>
  <r>
    <x v="16"/>
    <x v="0"/>
    <x v="0"/>
    <n v="808"/>
    <n v="808"/>
    <n v="0"/>
    <n v="0"/>
    <n v="808"/>
    <x v="16"/>
    <n v="1"/>
    <m/>
  </r>
  <r>
    <x v="16"/>
    <x v="0"/>
    <x v="1"/>
    <n v="175"/>
    <n v="175"/>
    <n v="0"/>
    <n v="0"/>
    <n v="175"/>
    <x v="16"/>
    <n v="1"/>
    <m/>
  </r>
  <r>
    <x v="16"/>
    <x v="1"/>
    <x v="0"/>
    <n v="4940"/>
    <n v="4347.2"/>
    <n v="592.80000000000018"/>
    <n v="0.06"/>
    <n v="4643.5999999999995"/>
    <x v="17"/>
    <n v="0.88"/>
    <m/>
  </r>
  <r>
    <x v="16"/>
    <x v="1"/>
    <x v="1"/>
    <n v="7103"/>
    <n v="6250.64"/>
    <n v="852.35999999999967"/>
    <n v="0.06"/>
    <n v="6676.82"/>
    <x v="17"/>
    <n v="0.88"/>
    <m/>
  </r>
  <r>
    <x v="16"/>
    <x v="2"/>
    <x v="0"/>
    <n v="159"/>
    <n v="159"/>
    <n v="0"/>
    <n v="0.12"/>
    <n v="139.91999999999999"/>
    <x v="18"/>
    <n v="1"/>
    <m/>
  </r>
  <r>
    <x v="16"/>
    <x v="2"/>
    <x v="1"/>
    <n v="771"/>
    <n v="771"/>
    <n v="0"/>
    <n v="0.12"/>
    <n v="678.48"/>
    <x v="18"/>
    <n v="1"/>
    <m/>
  </r>
  <r>
    <x v="17"/>
    <x v="0"/>
    <x v="0"/>
    <n v="17700"/>
    <n v="14917.56"/>
    <n v="2782.4400000000005"/>
    <n v="0.2"/>
    <n v="14160"/>
    <x v="17"/>
    <n v="0.84279999999999999"/>
    <m/>
  </r>
  <r>
    <x v="17"/>
    <x v="0"/>
    <x v="1"/>
    <n v="1217"/>
    <n v="1025.6876"/>
    <n v="191.31240000000003"/>
    <n v="0.2"/>
    <n v="973.6"/>
    <x v="17"/>
    <n v="0.84279999999999999"/>
    <m/>
  </r>
  <r>
    <x v="17"/>
    <x v="1"/>
    <x v="0"/>
    <n v="6010"/>
    <n v="5829.0990000000002"/>
    <n v="180.90099999999984"/>
    <n v="0.09"/>
    <n v="5469.1"/>
    <x v="18"/>
    <n v="0.96989999999999998"/>
    <m/>
  </r>
  <r>
    <x v="17"/>
    <x v="1"/>
    <x v="1"/>
    <n v="8530"/>
    <n v="8273.2469999999994"/>
    <n v="256.75300000000061"/>
    <n v="0.09"/>
    <n v="7762.3"/>
    <x v="18"/>
    <n v="0.96989999999999998"/>
    <m/>
  </r>
  <r>
    <x v="17"/>
    <x v="2"/>
    <x v="0"/>
    <n v="1047"/>
    <n v="831.42270000000008"/>
    <n v="215.57729999999992"/>
    <n v="6.8834432924913605E-2"/>
    <n v="974.93034872761541"/>
    <x v="19"/>
    <n v="0.79410000000000003"/>
    <m/>
  </r>
  <r>
    <x v="17"/>
    <x v="2"/>
    <x v="1"/>
    <n v="3183"/>
    <n v="2527.6203"/>
    <n v="655.37969999999996"/>
    <n v="6.8834432924913605E-2"/>
    <n v="2963.8999999999996"/>
    <x v="19"/>
    <n v="0.79410000000000003"/>
    <m/>
  </r>
  <r>
    <x v="18"/>
    <x v="0"/>
    <x v="0"/>
    <n v="5954"/>
    <n v="5656.3"/>
    <n v="297.69999999999982"/>
    <n v="0"/>
    <n v="5954"/>
    <x v="18"/>
    <n v="0.95"/>
    <m/>
  </r>
  <r>
    <x v="18"/>
    <x v="0"/>
    <x v="1"/>
    <n v="193"/>
    <n v="183.35"/>
    <n v="9.6500000000000057"/>
    <n v="0"/>
    <n v="193"/>
    <x v="18"/>
    <n v="0.95"/>
    <m/>
  </r>
  <r>
    <x v="18"/>
    <x v="1"/>
    <x v="0"/>
    <n v="9114"/>
    <n v="8749.44"/>
    <n v="364.55999999999949"/>
    <n v="0.17"/>
    <n v="7564.62"/>
    <x v="19"/>
    <n v="0.96"/>
    <m/>
  </r>
  <r>
    <x v="18"/>
    <x v="1"/>
    <x v="1"/>
    <n v="13727"/>
    <n v="13177.92"/>
    <n v="549.07999999999993"/>
    <n v="0.17"/>
    <n v="11393.41"/>
    <x v="19"/>
    <n v="0.96"/>
    <m/>
  </r>
  <r>
    <x v="18"/>
    <x v="2"/>
    <x v="0"/>
    <n v="347"/>
    <n v="347"/>
    <n v="0"/>
    <n v="0.28577027027027024"/>
    <n v="247.83771621621622"/>
    <x v="20"/>
    <n v="1"/>
    <m/>
  </r>
  <r>
    <x v="18"/>
    <x v="2"/>
    <x v="1"/>
    <n v="1480"/>
    <n v="1480"/>
    <n v="0"/>
    <n v="0.28577027027027024"/>
    <n v="1057.06"/>
    <x v="20"/>
    <n v="1"/>
    <m/>
  </r>
  <r>
    <x v="19"/>
    <x v="0"/>
    <x v="0"/>
    <n v="17706"/>
    <n v="17706"/>
    <n v="0"/>
    <n v="0.27"/>
    <n v="12925.38"/>
    <x v="19"/>
    <n v="1"/>
    <m/>
  </r>
  <r>
    <x v="19"/>
    <x v="0"/>
    <x v="1"/>
    <n v="2040"/>
    <n v="2040"/>
    <n v="0"/>
    <n v="0.27"/>
    <n v="1489.2"/>
    <x v="19"/>
    <n v="1"/>
    <m/>
  </r>
  <r>
    <x v="19"/>
    <x v="1"/>
    <x v="0"/>
    <n v="4098"/>
    <n v="3565.2599999999998"/>
    <n v="532.74000000000024"/>
    <n v="0.31"/>
    <n v="2827.62"/>
    <x v="20"/>
    <n v="0.87"/>
    <m/>
  </r>
  <r>
    <x v="19"/>
    <x v="1"/>
    <x v="1"/>
    <n v="4182"/>
    <n v="3638.34"/>
    <n v="543.65999999999985"/>
    <n v="0.31"/>
    <n v="2885.58"/>
    <x v="20"/>
    <n v="0.87"/>
    <m/>
  </r>
  <r>
    <x v="19"/>
    <x v="2"/>
    <x v="0"/>
    <n v="2837"/>
    <n v="2099.38"/>
    <n v="737.61999999999989"/>
    <n v="0.28999999999999998"/>
    <n v="2014.27"/>
    <x v="21"/>
    <n v="0.74"/>
    <m/>
  </r>
  <r>
    <x v="19"/>
    <x v="2"/>
    <x v="1"/>
    <n v="6609"/>
    <n v="4890.66"/>
    <n v="1718.3400000000001"/>
    <n v="0.28999999999999998"/>
    <n v="4692.3899999999994"/>
    <x v="21"/>
    <n v="0.74"/>
    <m/>
  </r>
  <r>
    <x v="20"/>
    <x v="0"/>
    <x v="0"/>
    <n v="9872"/>
    <n v="8983.52"/>
    <n v="888.47999999999956"/>
    <n v="7.0000000000000007E-2"/>
    <n v="9180.9599999999991"/>
    <x v="20"/>
    <n v="0.91"/>
    <m/>
  </r>
  <r>
    <x v="20"/>
    <x v="0"/>
    <x v="1"/>
    <n v="1130"/>
    <n v="1028.3"/>
    <n v="101.70000000000005"/>
    <n v="7.0000000000000007E-2"/>
    <n v="1050.8999999999999"/>
    <x v="20"/>
    <n v="0.91"/>
    <m/>
  </r>
  <r>
    <x v="20"/>
    <x v="1"/>
    <x v="0"/>
    <n v="13210"/>
    <n v="11096.4"/>
    <n v="2113.6000000000004"/>
    <n v="0.21"/>
    <n v="10435.9"/>
    <x v="21"/>
    <n v="0.84"/>
    <m/>
  </r>
  <r>
    <x v="20"/>
    <x v="1"/>
    <x v="1"/>
    <n v="7656"/>
    <n v="6431.04"/>
    <n v="1224.96"/>
    <n v="0.21"/>
    <n v="6048.2400000000007"/>
    <x v="21"/>
    <n v="0.84"/>
    <m/>
  </r>
  <r>
    <x v="20"/>
    <x v="2"/>
    <x v="0"/>
    <n v="1930"/>
    <n v="1640.5"/>
    <n v="289.5"/>
    <n v="0.18"/>
    <n v="1582.6000000000001"/>
    <x v="22"/>
    <n v="0.85"/>
    <m/>
  </r>
  <r>
    <x v="20"/>
    <x v="2"/>
    <x v="1"/>
    <n v="2448"/>
    <n v="2080.7999999999997"/>
    <n v="367.20000000000027"/>
    <n v="0.18"/>
    <n v="2007.3600000000001"/>
    <x v="22"/>
    <n v="0.85"/>
    <m/>
  </r>
  <r>
    <x v="21"/>
    <x v="0"/>
    <x v="0"/>
    <n v="8007"/>
    <n v="7686.7199999999993"/>
    <n v="320.28000000000065"/>
    <n v="0.04"/>
    <n v="7686.7199999999993"/>
    <x v="21"/>
    <n v="0.96"/>
    <m/>
  </r>
  <r>
    <x v="21"/>
    <x v="0"/>
    <x v="1"/>
    <n v="232"/>
    <n v="222.72"/>
    <n v="9.2800000000000011"/>
    <n v="0.04"/>
    <n v="222.72"/>
    <x v="21"/>
    <n v="0.96"/>
    <m/>
  </r>
  <r>
    <x v="21"/>
    <x v="1"/>
    <x v="0"/>
    <n v="9075"/>
    <n v="8349"/>
    <n v="726"/>
    <n v="0.18"/>
    <n v="7441.5000000000009"/>
    <x v="22"/>
    <n v="0.92"/>
    <m/>
  </r>
  <r>
    <x v="21"/>
    <x v="1"/>
    <x v="1"/>
    <n v="7252"/>
    <n v="6671.84"/>
    <n v="580.15999999999985"/>
    <n v="0.18"/>
    <n v="5946.64"/>
    <x v="22"/>
    <n v="0.92"/>
    <m/>
  </r>
  <r>
    <x v="21"/>
    <x v="2"/>
    <x v="0"/>
    <n v="47"/>
    <n v="39.01"/>
    <n v="7.990000000000002"/>
    <n v="0.38"/>
    <n v="29.14"/>
    <x v="23"/>
    <n v="0.83"/>
    <m/>
  </r>
  <r>
    <x v="21"/>
    <x v="2"/>
    <x v="1"/>
    <n v="101"/>
    <n v="83.83"/>
    <n v="17.170000000000002"/>
    <n v="0.38"/>
    <n v="62.62"/>
    <x v="23"/>
    <n v="0.83"/>
    <m/>
  </r>
  <r>
    <x v="22"/>
    <x v="0"/>
    <x v="0"/>
    <n v="6078"/>
    <n v="5956.44"/>
    <n v="121.5600000000004"/>
    <n v="0.14000000000000001"/>
    <n v="5227.08"/>
    <x v="22"/>
    <n v="0.98"/>
    <m/>
  </r>
  <r>
    <x v="22"/>
    <x v="0"/>
    <x v="1"/>
    <n v="318"/>
    <n v="311.64"/>
    <n v="6.3600000000000136"/>
    <n v="0.14000000000000001"/>
    <n v="273.48"/>
    <x v="22"/>
    <n v="0.98"/>
    <m/>
  </r>
  <r>
    <x v="22"/>
    <x v="1"/>
    <x v="0"/>
    <n v="653"/>
    <n v="594.23"/>
    <n v="58.769999999999982"/>
    <n v="0.15"/>
    <n v="555.04999999999995"/>
    <x v="23"/>
    <n v="0.91"/>
    <m/>
  </r>
  <r>
    <x v="22"/>
    <x v="1"/>
    <x v="1"/>
    <n v="562"/>
    <n v="511.42"/>
    <n v="50.579999999999984"/>
    <n v="0.15"/>
    <n v="477.7"/>
    <x v="23"/>
    <n v="0.91"/>
    <m/>
  </r>
  <r>
    <x v="22"/>
    <x v="2"/>
    <x v="0"/>
    <n v="186"/>
    <n v="167.39420560747664"/>
    <n v="18.605794392523364"/>
    <n v="0.13345882352941177"/>
    <n v="161.17665882352941"/>
    <x v="24"/>
    <n v="0.89996884735202487"/>
    <m/>
  </r>
  <r>
    <x v="22"/>
    <x v="2"/>
    <x v="1"/>
    <n v="425"/>
    <n v="382.48676012461056"/>
    <n v="42.513239875389445"/>
    <n v="0.13345882352941177"/>
    <n v="368.28000000000003"/>
    <x v="24"/>
    <n v="0.89996884735202487"/>
    <m/>
  </r>
  <r>
    <x v="23"/>
    <x v="0"/>
    <x v="0"/>
    <n v="403"/>
    <n v="390.90999999999997"/>
    <n v="12.090000000000032"/>
    <n v="0"/>
    <n v="403"/>
    <x v="23"/>
    <n v="0.97"/>
    <m/>
  </r>
  <r>
    <x v="23"/>
    <x v="0"/>
    <x v="1"/>
    <n v="13"/>
    <n v="12.61"/>
    <n v="0.39000000000000057"/>
    <n v="0"/>
    <n v="13"/>
    <x v="23"/>
    <n v="0.97"/>
    <m/>
  </r>
  <r>
    <x v="23"/>
    <x v="1"/>
    <x v="0"/>
    <n v="835"/>
    <n v="726.45"/>
    <n v="108.54999999999995"/>
    <n v="0.1"/>
    <n v="751.5"/>
    <x v="24"/>
    <n v="0.87"/>
    <m/>
  </r>
  <r>
    <x v="23"/>
    <x v="1"/>
    <x v="1"/>
    <n v="788"/>
    <n v="685.56"/>
    <n v="102.44000000000005"/>
    <n v="0.1"/>
    <n v="709.2"/>
    <x v="24"/>
    <n v="0.87"/>
    <m/>
  </r>
  <r>
    <x v="23"/>
    <x v="2"/>
    <x v="0"/>
    <n v="359"/>
    <n v="297.96999999999997"/>
    <n v="61.03000000000003"/>
    <n v="0.11423667570009033"/>
    <n v="317.98903342366759"/>
    <x v="25"/>
    <n v="0.83"/>
    <m/>
  </r>
  <r>
    <x v="23"/>
    <x v="2"/>
    <x v="1"/>
    <n v="1107"/>
    <n v="918.81"/>
    <n v="188.19000000000005"/>
    <n v="0.11423667570009033"/>
    <n v="980.54"/>
    <x v="25"/>
    <n v="0.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7A31B-9D15-40F6-A6EF-CD8BE3394F2A}" name="PivotTable2" cacheId="69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G30" firstHeaderRow="1" firstDataRow="3" firstDataCol="1"/>
  <pivotFields count="11">
    <pivotField axis="axisRow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numFmtId="1" showAll="0"/>
    <pivotField numFmtId="1" showAll="0"/>
    <pivotField showAll="0"/>
    <pivotField numFmtId="1"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-2"/>
    <field x="1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Sum of n-hatchery" fld="4" baseField="0" baseItem="0"/>
    <dataField name="Sum of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BDED1-0BAE-4203-9945-BDB62F8DDFF2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33" firstHeaderRow="1" firstDataRow="3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numFmtId="1" showAll="0"/>
    <pivotField numFmtId="1" showAll="0"/>
    <pivotField showAll="0"/>
    <pivotField dataField="1" numFmtId="1" showAll="0"/>
    <pivotField axis="axisRow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rev n (psm)" fld="7" baseField="8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F8250-23EE-46D7-855D-A915835AA20C}" name="PivotTable1" cacheId="69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54" firstHeaderRow="1" firstDataRow="2" firstDataCol="2"/>
  <pivotFields count="11">
    <pivotField axis="axisRow" compact="0" outline="0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numFmtId="1" outline="0" showAll="0"/>
    <pivotField dataField="1"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</pivotFields>
  <rowFields count="2">
    <field x="-2"/>
    <field x="0"/>
  </rowFields>
  <rowItems count="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t="grand">
      <x/>
    </i>
    <i t="grand" i="1">
      <x/>
    </i>
  </rowItems>
  <colFields count="1">
    <field x="2"/>
  </colFields>
  <colItems count="3">
    <i>
      <x/>
    </i>
    <i>
      <x v="1"/>
    </i>
    <i t="grand">
      <x/>
    </i>
  </colItems>
  <dataFields count="2">
    <dataField name="Sum of n-hatchery" fld="4" showDataAs="percentOfRow" baseField="0" baseItem="0" numFmtId="10"/>
    <dataField name="Sum of n-natural" fld="5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07B1E-70E9-498F-8FC5-39CDA2E8935D}" name="PivotTable2" cacheId="6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J32" firstHeaderRow="1" firstDataRow="3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numFmtId="1" showAll="0"/>
    <pivotField dataField="1" numFmtId="1" showAll="0"/>
    <pivotField showAll="0"/>
    <pivotField numFmtId="1" showAll="0"/>
    <pivotField axis="axisRow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n-natural" fld="5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85910-3197-45B9-A990-5F762A4B12CC}" name="PivotTable2" cacheId="6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J32" firstHeaderRow="1" firstDataRow="3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numFmtId="1" showAll="0"/>
    <pivotField numFmtId="1" showAll="0"/>
    <pivotField showAll="0"/>
    <pivotField numFmtId="1" showAll="0"/>
    <pivotField axis="axisRow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n-hatchery" fld="4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66F63-049D-4DAB-8551-249CD9D6370A}" name="PivotTable2" cacheId="6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J32" firstHeaderRow="1" firstDataRow="3" firstDataCol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numFmtId="1" showAll="0"/>
    <pivotField numFmtId="1" showAll="0"/>
    <pivotField showAll="0"/>
    <pivotField numFmtId="1" showAll="0"/>
    <pivotField axis="axisRow" showAll="0">
      <items count="27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n-hatchery" fld="4" baseField="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5479-C285-40CD-9D6A-B89EEB571AC9}">
  <dimension ref="A4:T232"/>
  <sheetViews>
    <sheetView topLeftCell="C1" workbookViewId="0">
      <selection activeCell="R5" sqref="R5:T7"/>
    </sheetView>
  </sheetViews>
  <sheetFormatPr defaultRowHeight="14.5" x14ac:dyDescent="0.35"/>
  <cols>
    <col min="2" max="2" width="16.90625" customWidth="1"/>
    <col min="3" max="3" width="11.08984375" bestFit="1" customWidth="1"/>
  </cols>
  <sheetData>
    <row r="4" spans="1:20" x14ac:dyDescent="0.35">
      <c r="R4" t="s">
        <v>749</v>
      </c>
    </row>
    <row r="5" spans="1:20" x14ac:dyDescent="0.35">
      <c r="B5" s="19" t="s">
        <v>144</v>
      </c>
      <c r="C5" s="19" t="s">
        <v>145</v>
      </c>
      <c r="D5" s="19" t="s">
        <v>146</v>
      </c>
      <c r="E5" s="19" t="s">
        <v>147</v>
      </c>
      <c r="G5" s="19" t="s">
        <v>148</v>
      </c>
      <c r="H5" s="19" t="s">
        <v>149</v>
      </c>
      <c r="I5" s="19" t="s">
        <v>150</v>
      </c>
      <c r="J5" s="19" t="s">
        <v>151</v>
      </c>
      <c r="K5" s="19" t="s">
        <v>152</v>
      </c>
      <c r="M5" s="19" t="s">
        <v>153</v>
      </c>
      <c r="N5" s="19" t="s">
        <v>154</v>
      </c>
      <c r="O5" s="19" t="s">
        <v>155</v>
      </c>
      <c r="P5" s="19" t="s">
        <v>156</v>
      </c>
      <c r="R5" s="19" t="s">
        <v>154</v>
      </c>
      <c r="S5" s="19" t="s">
        <v>155</v>
      </c>
      <c r="T5" s="19" t="s">
        <v>156</v>
      </c>
    </row>
    <row r="6" spans="1:20" x14ac:dyDescent="0.35">
      <c r="B6" t="s">
        <v>142</v>
      </c>
      <c r="C6" s="9">
        <v>316300</v>
      </c>
      <c r="D6">
        <v>391</v>
      </c>
      <c r="E6" s="42">
        <f>D6/C6</f>
        <v>1.2361681947518179E-3</v>
      </c>
      <c r="G6">
        <v>2</v>
      </c>
      <c r="H6">
        <v>20</v>
      </c>
      <c r="I6">
        <v>47</v>
      </c>
      <c r="J6">
        <v>28</v>
      </c>
      <c r="K6">
        <f>SUM(G6:J6)</f>
        <v>97</v>
      </c>
      <c r="M6" s="2">
        <f>G6/$K6</f>
        <v>2.0618556701030927E-2</v>
      </c>
      <c r="N6" s="2">
        <f t="shared" ref="N6:P6" si="0">H6/$K6</f>
        <v>0.20618556701030927</v>
      </c>
      <c r="O6" s="2">
        <f t="shared" si="0"/>
        <v>0.4845360824742268</v>
      </c>
      <c r="P6" s="2">
        <f t="shared" si="0"/>
        <v>0.28865979381443296</v>
      </c>
      <c r="R6" s="2">
        <f>H6/SUM($H6:$J6)</f>
        <v>0.21052631578947367</v>
      </c>
      <c r="S6" s="2">
        <f t="shared" ref="S6:T6" si="1">I6/SUM($H6:$J6)</f>
        <v>0.49473684210526314</v>
      </c>
      <c r="T6" s="2">
        <f t="shared" si="1"/>
        <v>0.29473684210526313</v>
      </c>
    </row>
    <row r="7" spans="1:20" x14ac:dyDescent="0.35">
      <c r="B7" t="s">
        <v>141</v>
      </c>
      <c r="C7" s="9">
        <v>16300</v>
      </c>
      <c r="D7">
        <v>234</v>
      </c>
      <c r="E7" s="42">
        <f t="shared" ref="E7:E9" si="2">D7/C7</f>
        <v>1.4355828220858896E-2</v>
      </c>
      <c r="G7">
        <v>3</v>
      </c>
      <c r="H7">
        <v>22</v>
      </c>
      <c r="I7">
        <v>29</v>
      </c>
      <c r="J7">
        <v>4</v>
      </c>
      <c r="K7">
        <f>SUM(G7:J7)</f>
        <v>58</v>
      </c>
      <c r="M7" s="2">
        <f t="shared" ref="M7:M8" si="3">G7/$K7</f>
        <v>5.1724137931034482E-2</v>
      </c>
      <c r="N7" s="2">
        <f t="shared" ref="N7:N8" si="4">H7/$K7</f>
        <v>0.37931034482758619</v>
      </c>
      <c r="O7" s="2">
        <f t="shared" ref="O7:O8" si="5">I7/$K7</f>
        <v>0.5</v>
      </c>
      <c r="P7" s="2">
        <f t="shared" ref="P7:P8" si="6">J7/$K7</f>
        <v>6.8965517241379309E-2</v>
      </c>
      <c r="R7" s="2">
        <f t="shared" ref="R7:R8" si="7">H7/SUM($H7:$J7)</f>
        <v>0.4</v>
      </c>
      <c r="S7" s="2">
        <f t="shared" ref="S7:S8" si="8">I7/SUM($H7:$J7)</f>
        <v>0.52727272727272723</v>
      </c>
      <c r="T7" s="2">
        <f t="shared" ref="T7:T8" si="9">J7/SUM($H7:$J7)</f>
        <v>7.2727272727272724E-2</v>
      </c>
    </row>
    <row r="8" spans="1:20" x14ac:dyDescent="0.35">
      <c r="B8" s="11" t="s">
        <v>143</v>
      </c>
      <c r="C8" s="9">
        <f>SUM(C6:C7)</f>
        <v>332600</v>
      </c>
      <c r="D8" s="9">
        <f>SUM(D6:D7)</f>
        <v>625</v>
      </c>
      <c r="E8" s="42">
        <f t="shared" si="2"/>
        <v>1.8791340950090199E-3</v>
      </c>
      <c r="G8">
        <f>SUM(G6:G7)</f>
        <v>5</v>
      </c>
      <c r="H8">
        <f t="shared" ref="H8:K8" si="10">SUM(H6:H7)</f>
        <v>42</v>
      </c>
      <c r="I8">
        <f t="shared" si="10"/>
        <v>76</v>
      </c>
      <c r="J8">
        <f t="shared" si="10"/>
        <v>32</v>
      </c>
      <c r="K8">
        <f t="shared" si="10"/>
        <v>155</v>
      </c>
      <c r="M8" s="2">
        <f t="shared" si="3"/>
        <v>3.2258064516129031E-2</v>
      </c>
      <c r="N8" s="2">
        <f t="shared" si="4"/>
        <v>0.2709677419354839</v>
      </c>
      <c r="O8" s="2">
        <f t="shared" si="5"/>
        <v>0.49032258064516127</v>
      </c>
      <c r="P8" s="2">
        <f t="shared" si="6"/>
        <v>0.20645161290322581</v>
      </c>
      <c r="R8" s="2">
        <f t="shared" si="7"/>
        <v>0.28000000000000003</v>
      </c>
      <c r="S8" s="2">
        <f t="shared" si="8"/>
        <v>0.50666666666666671</v>
      </c>
      <c r="T8" s="2">
        <f t="shared" si="9"/>
        <v>0.21333333333333335</v>
      </c>
    </row>
    <row r="9" spans="1:20" x14ac:dyDescent="0.35">
      <c r="B9" t="s">
        <v>140</v>
      </c>
      <c r="C9" s="9">
        <v>286300</v>
      </c>
      <c r="D9">
        <v>3542</v>
      </c>
      <c r="E9" s="42">
        <f t="shared" si="2"/>
        <v>1.2371638141809291E-2</v>
      </c>
    </row>
    <row r="10" spans="1:20" x14ac:dyDescent="0.35">
      <c r="C10" s="9"/>
    </row>
    <row r="13" spans="1:20" x14ac:dyDescent="0.35">
      <c r="A13" t="s">
        <v>741</v>
      </c>
    </row>
    <row r="14" spans="1:20" ht="63.5" thickBot="1" x14ac:dyDescent="0.4">
      <c r="A14" s="72" t="s">
        <v>157</v>
      </c>
      <c r="B14" s="73" t="s">
        <v>158</v>
      </c>
      <c r="C14" s="73" t="s">
        <v>159</v>
      </c>
      <c r="D14" s="74" t="s">
        <v>160</v>
      </c>
      <c r="E14" s="75" t="s">
        <v>161</v>
      </c>
      <c r="F14" s="74" t="s">
        <v>162</v>
      </c>
      <c r="G14" s="76" t="s">
        <v>163</v>
      </c>
      <c r="H14" s="74" t="s">
        <v>164</v>
      </c>
      <c r="I14" s="77" t="s">
        <v>165</v>
      </c>
      <c r="J14" s="89" t="s">
        <v>1</v>
      </c>
    </row>
    <row r="15" spans="1:20" ht="15" thickBot="1" x14ac:dyDescent="0.4">
      <c r="A15" s="78" t="s">
        <v>166</v>
      </c>
      <c r="B15" s="64" t="s">
        <v>167</v>
      </c>
      <c r="C15" s="65" t="s">
        <v>168</v>
      </c>
      <c r="D15" s="66" t="s">
        <v>169</v>
      </c>
      <c r="E15" s="67" t="s">
        <v>170</v>
      </c>
      <c r="F15" s="66" t="s">
        <v>171</v>
      </c>
      <c r="G15" s="68" t="s">
        <v>172</v>
      </c>
      <c r="H15" s="66" t="s">
        <v>173</v>
      </c>
      <c r="I15" s="79" t="s">
        <v>174</v>
      </c>
    </row>
    <row r="16" spans="1:20" ht="15" thickBot="1" x14ac:dyDescent="0.4">
      <c r="A16" s="78" t="s">
        <v>166</v>
      </c>
      <c r="B16" s="64" t="s">
        <v>175</v>
      </c>
      <c r="C16" s="65" t="s">
        <v>168</v>
      </c>
      <c r="D16" s="66" t="s">
        <v>176</v>
      </c>
      <c r="E16" s="67" t="s">
        <v>177</v>
      </c>
      <c r="F16" s="66" t="s">
        <v>178</v>
      </c>
      <c r="G16" s="68" t="s">
        <v>179</v>
      </c>
      <c r="H16" s="66" t="s">
        <v>180</v>
      </c>
      <c r="I16" s="79" t="s">
        <v>181</v>
      </c>
    </row>
    <row r="17" spans="1:9" ht="15" thickBot="1" x14ac:dyDescent="0.4">
      <c r="A17" s="80" t="s">
        <v>166</v>
      </c>
      <c r="B17" s="69" t="s">
        <v>182</v>
      </c>
      <c r="C17" s="70" t="s">
        <v>168</v>
      </c>
      <c r="D17" s="70" t="s">
        <v>183</v>
      </c>
      <c r="E17" s="70" t="s">
        <v>184</v>
      </c>
      <c r="F17" s="70" t="s">
        <v>185</v>
      </c>
      <c r="G17" s="70" t="s">
        <v>186</v>
      </c>
      <c r="H17" s="70" t="s">
        <v>187</v>
      </c>
      <c r="I17" s="81" t="s">
        <v>188</v>
      </c>
    </row>
    <row r="18" spans="1:9" ht="15" thickBot="1" x14ac:dyDescent="0.4">
      <c r="A18" s="78" t="s">
        <v>166</v>
      </c>
      <c r="B18" s="64" t="s">
        <v>189</v>
      </c>
      <c r="C18" s="65" t="s">
        <v>168</v>
      </c>
      <c r="D18" s="66" t="s">
        <v>190</v>
      </c>
      <c r="E18" s="67" t="s">
        <v>191</v>
      </c>
      <c r="F18" s="66" t="s">
        <v>192</v>
      </c>
      <c r="G18" s="68" t="s">
        <v>193</v>
      </c>
      <c r="H18" s="66" t="s">
        <v>194</v>
      </c>
      <c r="I18" s="79" t="s">
        <v>195</v>
      </c>
    </row>
    <row r="19" spans="1:9" ht="15" thickBot="1" x14ac:dyDescent="0.4">
      <c r="A19" s="78" t="s">
        <v>166</v>
      </c>
      <c r="B19" s="64" t="s">
        <v>196</v>
      </c>
      <c r="C19" s="65" t="s">
        <v>168</v>
      </c>
      <c r="D19" s="66" t="s">
        <v>197</v>
      </c>
      <c r="E19" s="67" t="s">
        <v>198</v>
      </c>
      <c r="F19" s="66" t="s">
        <v>199</v>
      </c>
      <c r="G19" s="68" t="s">
        <v>200</v>
      </c>
      <c r="H19" s="66" t="s">
        <v>201</v>
      </c>
      <c r="I19" s="79" t="s">
        <v>202</v>
      </c>
    </row>
    <row r="20" spans="1:9" ht="15" thickBot="1" x14ac:dyDescent="0.4">
      <c r="A20" s="78" t="s">
        <v>166</v>
      </c>
      <c r="B20" s="64" t="s">
        <v>203</v>
      </c>
      <c r="C20" s="65" t="s">
        <v>168</v>
      </c>
      <c r="D20" s="66" t="s">
        <v>204</v>
      </c>
      <c r="E20" s="67" t="s">
        <v>205</v>
      </c>
      <c r="F20" s="66" t="s">
        <v>206</v>
      </c>
      <c r="G20" s="68" t="s">
        <v>207</v>
      </c>
      <c r="H20" s="66" t="s">
        <v>208</v>
      </c>
      <c r="I20" s="79" t="s">
        <v>209</v>
      </c>
    </row>
    <row r="21" spans="1:9" ht="15" thickBot="1" x14ac:dyDescent="0.4">
      <c r="A21" s="78" t="s">
        <v>166</v>
      </c>
      <c r="B21" s="64" t="s">
        <v>210</v>
      </c>
      <c r="C21" s="65" t="s">
        <v>168</v>
      </c>
      <c r="D21" s="66" t="s">
        <v>197</v>
      </c>
      <c r="E21" s="67" t="s">
        <v>198</v>
      </c>
      <c r="F21" s="66" t="s">
        <v>211</v>
      </c>
      <c r="G21" s="68" t="s">
        <v>200</v>
      </c>
      <c r="H21" s="66" t="s">
        <v>201</v>
      </c>
      <c r="I21" s="79" t="s">
        <v>202</v>
      </c>
    </row>
    <row r="22" spans="1:9" ht="15" thickBot="1" x14ac:dyDescent="0.4">
      <c r="A22" s="78" t="s">
        <v>166</v>
      </c>
      <c r="B22" s="64" t="s">
        <v>212</v>
      </c>
      <c r="C22" s="65" t="s">
        <v>168</v>
      </c>
      <c r="D22" s="66" t="s">
        <v>213</v>
      </c>
      <c r="E22" s="67" t="s">
        <v>214</v>
      </c>
      <c r="F22" s="66" t="s">
        <v>215</v>
      </c>
      <c r="G22" s="68" t="s">
        <v>216</v>
      </c>
      <c r="H22" s="66" t="s">
        <v>217</v>
      </c>
      <c r="I22" s="79" t="s">
        <v>218</v>
      </c>
    </row>
    <row r="23" spans="1:9" ht="15" thickBot="1" x14ac:dyDescent="0.4">
      <c r="A23" s="78" t="s">
        <v>166</v>
      </c>
      <c r="B23" s="64" t="s">
        <v>219</v>
      </c>
      <c r="C23" s="65" t="s">
        <v>168</v>
      </c>
      <c r="D23" s="66" t="s">
        <v>220</v>
      </c>
      <c r="E23" s="67" t="s">
        <v>221</v>
      </c>
      <c r="F23" s="66" t="s">
        <v>171</v>
      </c>
      <c r="G23" s="68" t="s">
        <v>222</v>
      </c>
      <c r="H23" s="66" t="s">
        <v>223</v>
      </c>
      <c r="I23" s="79" t="s">
        <v>224</v>
      </c>
    </row>
    <row r="24" spans="1:9" ht="15" thickBot="1" x14ac:dyDescent="0.4">
      <c r="A24" s="78" t="s">
        <v>166</v>
      </c>
      <c r="B24" s="64" t="s">
        <v>225</v>
      </c>
      <c r="C24" s="65" t="s">
        <v>168</v>
      </c>
      <c r="D24" s="66" t="s">
        <v>226</v>
      </c>
      <c r="E24" s="67" t="s">
        <v>227</v>
      </c>
      <c r="F24" s="66" t="s">
        <v>228</v>
      </c>
      <c r="G24" s="68" t="s">
        <v>229</v>
      </c>
      <c r="H24" s="66" t="s">
        <v>230</v>
      </c>
      <c r="I24" s="79" t="s">
        <v>231</v>
      </c>
    </row>
    <row r="25" spans="1:9" ht="15" thickBot="1" x14ac:dyDescent="0.4">
      <c r="A25" s="78" t="s">
        <v>166</v>
      </c>
      <c r="B25" s="64" t="s">
        <v>232</v>
      </c>
      <c r="C25" s="65" t="s">
        <v>168</v>
      </c>
      <c r="D25" s="66" t="s">
        <v>233</v>
      </c>
      <c r="E25" s="67" t="s">
        <v>234</v>
      </c>
      <c r="F25" s="66" t="s">
        <v>235</v>
      </c>
      <c r="G25" s="68" t="s">
        <v>236</v>
      </c>
      <c r="H25" s="66" t="s">
        <v>237</v>
      </c>
      <c r="I25" s="79" t="s">
        <v>238</v>
      </c>
    </row>
    <row r="26" spans="1:9" ht="15" thickBot="1" x14ac:dyDescent="0.4">
      <c r="A26" s="78" t="s">
        <v>166</v>
      </c>
      <c r="B26" s="64" t="s">
        <v>239</v>
      </c>
      <c r="C26" s="65" t="s">
        <v>168</v>
      </c>
      <c r="D26" s="66" t="s">
        <v>240</v>
      </c>
      <c r="E26" s="67" t="s">
        <v>241</v>
      </c>
      <c r="F26" s="66" t="s">
        <v>242</v>
      </c>
      <c r="G26" s="68" t="s">
        <v>243</v>
      </c>
      <c r="H26" s="66" t="s">
        <v>244</v>
      </c>
      <c r="I26" s="79" t="s">
        <v>245</v>
      </c>
    </row>
    <row r="27" spans="1:9" ht="15" thickBot="1" x14ac:dyDescent="0.4">
      <c r="A27" s="78" t="s">
        <v>166</v>
      </c>
      <c r="B27" s="64" t="s">
        <v>246</v>
      </c>
      <c r="C27" s="65" t="s">
        <v>168</v>
      </c>
      <c r="D27" s="66" t="s">
        <v>247</v>
      </c>
      <c r="E27" s="67" t="s">
        <v>248</v>
      </c>
      <c r="F27" s="66" t="s">
        <v>249</v>
      </c>
      <c r="G27" s="68" t="s">
        <v>250</v>
      </c>
      <c r="H27" s="66" t="s">
        <v>251</v>
      </c>
      <c r="I27" s="79" t="s">
        <v>252</v>
      </c>
    </row>
    <row r="28" spans="1:9" ht="15" thickBot="1" x14ac:dyDescent="0.4">
      <c r="A28" s="78" t="s">
        <v>166</v>
      </c>
      <c r="B28" s="64" t="s">
        <v>253</v>
      </c>
      <c r="C28" s="65" t="s">
        <v>168</v>
      </c>
      <c r="D28" s="66" t="s">
        <v>233</v>
      </c>
      <c r="E28" s="67" t="s">
        <v>234</v>
      </c>
      <c r="F28" s="66" t="s">
        <v>254</v>
      </c>
      <c r="G28" s="68" t="s">
        <v>236</v>
      </c>
      <c r="H28" s="66" t="s">
        <v>237</v>
      </c>
      <c r="I28" s="79" t="s">
        <v>238</v>
      </c>
    </row>
    <row r="29" spans="1:9" ht="15" thickBot="1" x14ac:dyDescent="0.4">
      <c r="A29" s="78" t="s">
        <v>166</v>
      </c>
      <c r="B29" s="64" t="s">
        <v>255</v>
      </c>
      <c r="C29" s="65" t="s">
        <v>168</v>
      </c>
      <c r="D29" s="66" t="s">
        <v>256</v>
      </c>
      <c r="E29" s="67" t="s">
        <v>257</v>
      </c>
      <c r="F29" s="66" t="s">
        <v>254</v>
      </c>
      <c r="G29" s="68" t="s">
        <v>258</v>
      </c>
      <c r="H29" s="66" t="s">
        <v>259</v>
      </c>
      <c r="I29" s="79" t="s">
        <v>260</v>
      </c>
    </row>
    <row r="30" spans="1:9" ht="15" thickBot="1" x14ac:dyDescent="0.4">
      <c r="A30" s="78" t="s">
        <v>166</v>
      </c>
      <c r="B30" s="64" t="s">
        <v>261</v>
      </c>
      <c r="C30" s="65" t="s">
        <v>168</v>
      </c>
      <c r="D30" s="66" t="s">
        <v>262</v>
      </c>
      <c r="E30" s="67" t="s">
        <v>263</v>
      </c>
      <c r="F30" s="66" t="s">
        <v>264</v>
      </c>
      <c r="G30" s="68" t="s">
        <v>265</v>
      </c>
      <c r="H30" s="66" t="s">
        <v>266</v>
      </c>
      <c r="I30" s="79" t="s">
        <v>267</v>
      </c>
    </row>
    <row r="31" spans="1:9" ht="15" thickBot="1" x14ac:dyDescent="0.4">
      <c r="A31" s="78" t="s">
        <v>166</v>
      </c>
      <c r="B31" s="64" t="s">
        <v>268</v>
      </c>
      <c r="C31" s="65" t="s">
        <v>168</v>
      </c>
      <c r="D31" s="66" t="s">
        <v>269</v>
      </c>
      <c r="E31" s="67" t="s">
        <v>270</v>
      </c>
      <c r="F31" s="66" t="s">
        <v>271</v>
      </c>
      <c r="G31" s="68" t="s">
        <v>272</v>
      </c>
      <c r="H31" s="66" t="s">
        <v>273</v>
      </c>
      <c r="I31" s="79" t="s">
        <v>274</v>
      </c>
    </row>
    <row r="32" spans="1:9" ht="15" thickBot="1" x14ac:dyDescent="0.4">
      <c r="A32" s="78" t="s">
        <v>166</v>
      </c>
      <c r="B32" s="64" t="s">
        <v>275</v>
      </c>
      <c r="C32" s="65" t="s">
        <v>168</v>
      </c>
      <c r="D32" s="66" t="s">
        <v>276</v>
      </c>
      <c r="E32" s="67" t="s">
        <v>277</v>
      </c>
      <c r="F32" s="66" t="s">
        <v>278</v>
      </c>
      <c r="G32" s="68" t="s">
        <v>279</v>
      </c>
      <c r="H32" s="66" t="s">
        <v>280</v>
      </c>
      <c r="I32" s="79" t="s">
        <v>281</v>
      </c>
    </row>
    <row r="33" spans="1:9" ht="15" thickBot="1" x14ac:dyDescent="0.4">
      <c r="A33" s="78" t="s">
        <v>166</v>
      </c>
      <c r="B33" s="64" t="s">
        <v>282</v>
      </c>
      <c r="C33" s="65" t="s">
        <v>168</v>
      </c>
      <c r="D33" s="66" t="s">
        <v>213</v>
      </c>
      <c r="E33" s="67" t="s">
        <v>214</v>
      </c>
      <c r="F33" s="66" t="s">
        <v>283</v>
      </c>
      <c r="G33" s="68" t="s">
        <v>216</v>
      </c>
      <c r="H33" s="66" t="s">
        <v>217</v>
      </c>
      <c r="I33" s="79" t="s">
        <v>218</v>
      </c>
    </row>
    <row r="34" spans="1:9" ht="15" thickBot="1" x14ac:dyDescent="0.4">
      <c r="A34" s="78" t="s">
        <v>166</v>
      </c>
      <c r="B34" s="64" t="s">
        <v>284</v>
      </c>
      <c r="C34" s="65" t="s">
        <v>168</v>
      </c>
      <c r="D34" s="66" t="s">
        <v>285</v>
      </c>
      <c r="E34" s="67" t="s">
        <v>286</v>
      </c>
      <c r="F34" s="66" t="s">
        <v>287</v>
      </c>
      <c r="G34" s="68" t="s">
        <v>288</v>
      </c>
      <c r="H34" s="66" t="s">
        <v>289</v>
      </c>
      <c r="I34" s="79" t="s">
        <v>290</v>
      </c>
    </row>
    <row r="35" spans="1:9" ht="15" thickBot="1" x14ac:dyDescent="0.4">
      <c r="A35" s="78" t="s">
        <v>166</v>
      </c>
      <c r="B35" s="64" t="s">
        <v>291</v>
      </c>
      <c r="C35" s="65" t="s">
        <v>168</v>
      </c>
      <c r="D35" s="66" t="s">
        <v>269</v>
      </c>
      <c r="E35" s="67" t="s">
        <v>270</v>
      </c>
      <c r="F35" s="66" t="s">
        <v>292</v>
      </c>
      <c r="G35" s="68" t="s">
        <v>272</v>
      </c>
      <c r="H35" s="66" t="s">
        <v>273</v>
      </c>
      <c r="I35" s="79" t="s">
        <v>274</v>
      </c>
    </row>
    <row r="36" spans="1:9" ht="15" thickBot="1" x14ac:dyDescent="0.4">
      <c r="A36" s="78" t="s">
        <v>166</v>
      </c>
      <c r="B36" s="64" t="s">
        <v>293</v>
      </c>
      <c r="C36" s="65" t="s">
        <v>168</v>
      </c>
      <c r="D36" s="66" t="s">
        <v>294</v>
      </c>
      <c r="E36" s="67" t="s">
        <v>295</v>
      </c>
      <c r="F36" s="66" t="s">
        <v>296</v>
      </c>
      <c r="G36" s="68" t="s">
        <v>297</v>
      </c>
      <c r="H36" s="66" t="s">
        <v>298</v>
      </c>
      <c r="I36" s="79" t="s">
        <v>299</v>
      </c>
    </row>
    <row r="37" spans="1:9" ht="15" thickBot="1" x14ac:dyDescent="0.4">
      <c r="A37" s="78" t="s">
        <v>166</v>
      </c>
      <c r="B37" s="64" t="s">
        <v>300</v>
      </c>
      <c r="C37" s="65" t="s">
        <v>168</v>
      </c>
      <c r="D37" s="66" t="s">
        <v>301</v>
      </c>
      <c r="E37" s="67" t="s">
        <v>302</v>
      </c>
      <c r="F37" s="66" t="s">
        <v>303</v>
      </c>
      <c r="G37" s="68" t="s">
        <v>304</v>
      </c>
      <c r="H37" s="66" t="s">
        <v>305</v>
      </c>
      <c r="I37" s="79" t="s">
        <v>306</v>
      </c>
    </row>
    <row r="38" spans="1:9" ht="15" thickBot="1" x14ac:dyDescent="0.4">
      <c r="A38" s="78" t="s">
        <v>166</v>
      </c>
      <c r="B38" s="64" t="s">
        <v>307</v>
      </c>
      <c r="C38" s="65" t="s">
        <v>168</v>
      </c>
      <c r="D38" s="66" t="s">
        <v>256</v>
      </c>
      <c r="E38" s="67" t="s">
        <v>257</v>
      </c>
      <c r="F38" s="66" t="s">
        <v>308</v>
      </c>
      <c r="G38" s="68" t="s">
        <v>258</v>
      </c>
      <c r="H38" s="66" t="s">
        <v>259</v>
      </c>
      <c r="I38" s="79" t="s">
        <v>260</v>
      </c>
    </row>
    <row r="39" spans="1:9" ht="15" thickBot="1" x14ac:dyDescent="0.4">
      <c r="A39" s="78" t="s">
        <v>166</v>
      </c>
      <c r="B39" s="64" t="s">
        <v>309</v>
      </c>
      <c r="C39" s="65" t="s">
        <v>168</v>
      </c>
      <c r="D39" s="66" t="s">
        <v>220</v>
      </c>
      <c r="E39" s="67" t="s">
        <v>221</v>
      </c>
      <c r="F39" s="66" t="s">
        <v>310</v>
      </c>
      <c r="G39" s="68" t="s">
        <v>222</v>
      </c>
      <c r="H39" s="66" t="s">
        <v>223</v>
      </c>
      <c r="I39" s="79" t="s">
        <v>224</v>
      </c>
    </row>
    <row r="40" spans="1:9" ht="15" thickBot="1" x14ac:dyDescent="0.4">
      <c r="A40" s="78" t="s">
        <v>166</v>
      </c>
      <c r="B40" s="64" t="s">
        <v>311</v>
      </c>
      <c r="C40" s="65" t="s">
        <v>168</v>
      </c>
      <c r="D40" s="66" t="s">
        <v>312</v>
      </c>
      <c r="E40" s="67" t="s">
        <v>313</v>
      </c>
      <c r="F40" s="66" t="s">
        <v>314</v>
      </c>
      <c r="G40" s="68" t="s">
        <v>315</v>
      </c>
      <c r="H40" s="66" t="s">
        <v>316</v>
      </c>
      <c r="I40" s="79" t="s">
        <v>317</v>
      </c>
    </row>
    <row r="41" spans="1:9" ht="15" thickBot="1" x14ac:dyDescent="0.4">
      <c r="A41" s="78" t="s">
        <v>166</v>
      </c>
      <c r="B41" s="64" t="s">
        <v>318</v>
      </c>
      <c r="C41" s="65" t="s">
        <v>168</v>
      </c>
      <c r="D41" s="66" t="s">
        <v>276</v>
      </c>
      <c r="E41" s="67" t="s">
        <v>277</v>
      </c>
      <c r="F41" s="66" t="s">
        <v>319</v>
      </c>
      <c r="G41" s="68" t="s">
        <v>279</v>
      </c>
      <c r="H41" s="66" t="s">
        <v>280</v>
      </c>
      <c r="I41" s="79" t="s">
        <v>281</v>
      </c>
    </row>
    <row r="42" spans="1:9" ht="15" thickBot="1" x14ac:dyDescent="0.4">
      <c r="A42" s="78" t="s">
        <v>166</v>
      </c>
      <c r="B42" s="64" t="s">
        <v>320</v>
      </c>
      <c r="C42" s="65" t="s">
        <v>168</v>
      </c>
      <c r="D42" s="66" t="s">
        <v>276</v>
      </c>
      <c r="E42" s="67" t="s">
        <v>277</v>
      </c>
      <c r="F42" s="66" t="s">
        <v>310</v>
      </c>
      <c r="G42" s="68" t="s">
        <v>279</v>
      </c>
      <c r="H42" s="66" t="s">
        <v>280</v>
      </c>
      <c r="I42" s="79" t="s">
        <v>281</v>
      </c>
    </row>
    <row r="43" spans="1:9" ht="15" thickBot="1" x14ac:dyDescent="0.4">
      <c r="A43" s="78" t="s">
        <v>166</v>
      </c>
      <c r="B43" s="64" t="s">
        <v>321</v>
      </c>
      <c r="C43" s="65" t="s">
        <v>168</v>
      </c>
      <c r="D43" s="66" t="s">
        <v>322</v>
      </c>
      <c r="E43" s="67" t="s">
        <v>323</v>
      </c>
      <c r="F43" s="66" t="s">
        <v>324</v>
      </c>
      <c r="G43" s="68" t="s">
        <v>325</v>
      </c>
      <c r="H43" s="66" t="s">
        <v>326</v>
      </c>
      <c r="I43" s="79" t="s">
        <v>327</v>
      </c>
    </row>
    <row r="44" spans="1:9" ht="15" thickBot="1" x14ac:dyDescent="0.4">
      <c r="A44" s="78" t="s">
        <v>166</v>
      </c>
      <c r="B44" s="64" t="s">
        <v>328</v>
      </c>
      <c r="C44" s="65" t="s">
        <v>168</v>
      </c>
      <c r="D44" s="66" t="s">
        <v>329</v>
      </c>
      <c r="E44" s="67" t="s">
        <v>330</v>
      </c>
      <c r="F44" s="66" t="s">
        <v>331</v>
      </c>
      <c r="G44" s="68" t="s">
        <v>332</v>
      </c>
      <c r="H44" s="66" t="s">
        <v>333</v>
      </c>
      <c r="I44" s="79" t="s">
        <v>244</v>
      </c>
    </row>
    <row r="45" spans="1:9" ht="15" thickBot="1" x14ac:dyDescent="0.4">
      <c r="A45" s="78" t="s">
        <v>166</v>
      </c>
      <c r="B45" s="64" t="s">
        <v>334</v>
      </c>
      <c r="C45" s="65" t="s">
        <v>168</v>
      </c>
      <c r="D45" s="66" t="s">
        <v>335</v>
      </c>
      <c r="E45" s="67" t="s">
        <v>336</v>
      </c>
      <c r="F45" s="66" t="s">
        <v>337</v>
      </c>
      <c r="G45" s="68" t="s">
        <v>338</v>
      </c>
      <c r="H45" s="66" t="s">
        <v>339</v>
      </c>
      <c r="I45" s="79" t="s">
        <v>340</v>
      </c>
    </row>
    <row r="46" spans="1:9" ht="15" thickBot="1" x14ac:dyDescent="0.4">
      <c r="A46" s="78" t="s">
        <v>166</v>
      </c>
      <c r="B46" s="64" t="s">
        <v>341</v>
      </c>
      <c r="C46" s="65" t="s">
        <v>168</v>
      </c>
      <c r="D46" s="66" t="s">
        <v>269</v>
      </c>
      <c r="E46" s="67" t="s">
        <v>270</v>
      </c>
      <c r="F46" s="66" t="s">
        <v>342</v>
      </c>
      <c r="G46" s="68" t="s">
        <v>272</v>
      </c>
      <c r="H46" s="66" t="s">
        <v>273</v>
      </c>
      <c r="I46" s="79" t="s">
        <v>274</v>
      </c>
    </row>
    <row r="47" spans="1:9" ht="15" thickBot="1" x14ac:dyDescent="0.4">
      <c r="A47" s="80" t="s">
        <v>166</v>
      </c>
      <c r="B47" s="69" t="s">
        <v>343</v>
      </c>
      <c r="C47" s="70" t="s">
        <v>168</v>
      </c>
      <c r="D47" s="70" t="s">
        <v>344</v>
      </c>
      <c r="E47" s="70" t="s">
        <v>344</v>
      </c>
      <c r="F47" s="70" t="s">
        <v>344</v>
      </c>
      <c r="G47" s="70" t="s">
        <v>344</v>
      </c>
      <c r="H47" s="70" t="s">
        <v>344</v>
      </c>
      <c r="I47" s="81" t="s">
        <v>344</v>
      </c>
    </row>
    <row r="48" spans="1:9" ht="15" thickBot="1" x14ac:dyDescent="0.4">
      <c r="A48" s="78" t="s">
        <v>166</v>
      </c>
      <c r="B48" s="64" t="s">
        <v>345</v>
      </c>
      <c r="C48" s="65" t="s">
        <v>168</v>
      </c>
      <c r="D48" s="66" t="s">
        <v>169</v>
      </c>
      <c r="E48" s="67" t="s">
        <v>170</v>
      </c>
      <c r="F48" s="66" t="s">
        <v>346</v>
      </c>
      <c r="G48" s="68" t="s">
        <v>172</v>
      </c>
      <c r="H48" s="66" t="s">
        <v>173</v>
      </c>
      <c r="I48" s="79" t="s">
        <v>174</v>
      </c>
    </row>
    <row r="49" spans="1:9" ht="15" thickBot="1" x14ac:dyDescent="0.4">
      <c r="A49" s="78" t="s">
        <v>166</v>
      </c>
      <c r="B49" s="64" t="s">
        <v>347</v>
      </c>
      <c r="C49" s="65" t="s">
        <v>168</v>
      </c>
      <c r="D49" s="66" t="s">
        <v>197</v>
      </c>
      <c r="E49" s="67" t="s">
        <v>198</v>
      </c>
      <c r="F49" s="66" t="s">
        <v>348</v>
      </c>
      <c r="G49" s="68" t="s">
        <v>200</v>
      </c>
      <c r="H49" s="66" t="s">
        <v>201</v>
      </c>
      <c r="I49" s="79" t="s">
        <v>202</v>
      </c>
    </row>
    <row r="50" spans="1:9" ht="15" thickBot="1" x14ac:dyDescent="0.4">
      <c r="A50" s="78" t="s">
        <v>166</v>
      </c>
      <c r="B50" s="64" t="s">
        <v>349</v>
      </c>
      <c r="C50" s="65" t="s">
        <v>168</v>
      </c>
      <c r="D50" s="66" t="s">
        <v>176</v>
      </c>
      <c r="E50" s="67" t="s">
        <v>177</v>
      </c>
      <c r="F50" s="66" t="s">
        <v>242</v>
      </c>
      <c r="G50" s="68" t="s">
        <v>179</v>
      </c>
      <c r="H50" s="66" t="s">
        <v>180</v>
      </c>
      <c r="I50" s="79" t="s">
        <v>181</v>
      </c>
    </row>
    <row r="51" spans="1:9" ht="15" thickBot="1" x14ac:dyDescent="0.4">
      <c r="A51" s="78" t="s">
        <v>166</v>
      </c>
      <c r="B51" s="64" t="s">
        <v>350</v>
      </c>
      <c r="C51" s="65" t="s">
        <v>168</v>
      </c>
      <c r="D51" s="66" t="s">
        <v>197</v>
      </c>
      <c r="E51" s="67" t="s">
        <v>198</v>
      </c>
      <c r="F51" s="66" t="s">
        <v>351</v>
      </c>
      <c r="G51" s="68" t="s">
        <v>200</v>
      </c>
      <c r="H51" s="66" t="s">
        <v>201</v>
      </c>
      <c r="I51" s="79" t="s">
        <v>202</v>
      </c>
    </row>
    <row r="52" spans="1:9" ht="15" thickBot="1" x14ac:dyDescent="0.4">
      <c r="A52" s="78" t="s">
        <v>166</v>
      </c>
      <c r="B52" s="64" t="s">
        <v>352</v>
      </c>
      <c r="C52" s="65" t="s">
        <v>168</v>
      </c>
      <c r="D52" s="66" t="s">
        <v>269</v>
      </c>
      <c r="E52" s="67" t="s">
        <v>270</v>
      </c>
      <c r="F52" s="66" t="s">
        <v>353</v>
      </c>
      <c r="G52" s="68" t="s">
        <v>272</v>
      </c>
      <c r="H52" s="66" t="s">
        <v>273</v>
      </c>
      <c r="I52" s="79" t="s">
        <v>274</v>
      </c>
    </row>
    <row r="53" spans="1:9" ht="15" thickBot="1" x14ac:dyDescent="0.4">
      <c r="A53" s="80" t="s">
        <v>166</v>
      </c>
      <c r="B53" s="69" t="s">
        <v>354</v>
      </c>
      <c r="C53" s="70" t="s">
        <v>168</v>
      </c>
      <c r="D53" s="70" t="s">
        <v>247</v>
      </c>
      <c r="E53" s="70" t="s">
        <v>248</v>
      </c>
      <c r="F53" s="70" t="s">
        <v>355</v>
      </c>
      <c r="G53" s="70" t="s">
        <v>250</v>
      </c>
      <c r="H53" s="70" t="s">
        <v>251</v>
      </c>
      <c r="I53" s="81" t="s">
        <v>252</v>
      </c>
    </row>
    <row r="54" spans="1:9" ht="15" thickBot="1" x14ac:dyDescent="0.4">
      <c r="A54" s="78" t="s">
        <v>166</v>
      </c>
      <c r="B54" s="64" t="s">
        <v>356</v>
      </c>
      <c r="C54" s="65" t="s">
        <v>168</v>
      </c>
      <c r="D54" s="66" t="s">
        <v>357</v>
      </c>
      <c r="E54" s="67" t="s">
        <v>358</v>
      </c>
      <c r="F54" s="66" t="s">
        <v>359</v>
      </c>
      <c r="G54" s="68" t="s">
        <v>360</v>
      </c>
      <c r="H54" s="66" t="s">
        <v>361</v>
      </c>
      <c r="I54" s="79" t="s">
        <v>362</v>
      </c>
    </row>
    <row r="55" spans="1:9" ht="15" thickBot="1" x14ac:dyDescent="0.4">
      <c r="A55" s="80" t="s">
        <v>166</v>
      </c>
      <c r="B55" s="69" t="s">
        <v>363</v>
      </c>
      <c r="C55" s="70" t="s">
        <v>168</v>
      </c>
      <c r="D55" s="70" t="s">
        <v>364</v>
      </c>
      <c r="E55" s="70" t="s">
        <v>365</v>
      </c>
      <c r="F55" s="70" t="s">
        <v>366</v>
      </c>
      <c r="G55" s="70" t="s">
        <v>367</v>
      </c>
      <c r="H55" s="70" t="s">
        <v>368</v>
      </c>
      <c r="I55" s="81" t="s">
        <v>369</v>
      </c>
    </row>
    <row r="56" spans="1:9" ht="15" thickBot="1" x14ac:dyDescent="0.4">
      <c r="A56" s="78" t="s">
        <v>166</v>
      </c>
      <c r="B56" s="64" t="s">
        <v>370</v>
      </c>
      <c r="C56" s="65" t="s">
        <v>168</v>
      </c>
      <c r="D56" s="66" t="s">
        <v>213</v>
      </c>
      <c r="E56" s="67" t="s">
        <v>214</v>
      </c>
      <c r="F56" s="66" t="s">
        <v>371</v>
      </c>
      <c r="G56" s="68" t="s">
        <v>216</v>
      </c>
      <c r="H56" s="66" t="s">
        <v>217</v>
      </c>
      <c r="I56" s="79" t="s">
        <v>218</v>
      </c>
    </row>
    <row r="57" spans="1:9" ht="15" thickBot="1" x14ac:dyDescent="0.4">
      <c r="A57" s="78" t="s">
        <v>166</v>
      </c>
      <c r="B57" s="64" t="s">
        <v>372</v>
      </c>
      <c r="C57" s="65" t="s">
        <v>168</v>
      </c>
      <c r="D57" s="66" t="s">
        <v>373</v>
      </c>
      <c r="E57" s="67" t="s">
        <v>374</v>
      </c>
      <c r="F57" s="66" t="s">
        <v>375</v>
      </c>
      <c r="G57" s="68" t="s">
        <v>376</v>
      </c>
      <c r="H57" s="66" t="s">
        <v>362</v>
      </c>
      <c r="I57" s="79" t="s">
        <v>180</v>
      </c>
    </row>
    <row r="58" spans="1:9" ht="15" thickBot="1" x14ac:dyDescent="0.4">
      <c r="A58" s="78" t="s">
        <v>166</v>
      </c>
      <c r="B58" s="64" t="s">
        <v>377</v>
      </c>
      <c r="C58" s="65" t="s">
        <v>168</v>
      </c>
      <c r="D58" s="66" t="s">
        <v>256</v>
      </c>
      <c r="E58" s="67" t="s">
        <v>257</v>
      </c>
      <c r="F58" s="66" t="s">
        <v>378</v>
      </c>
      <c r="G58" s="68" t="s">
        <v>258</v>
      </c>
      <c r="H58" s="66" t="s">
        <v>259</v>
      </c>
      <c r="I58" s="79" t="s">
        <v>260</v>
      </c>
    </row>
    <row r="59" spans="1:9" ht="15" thickBot="1" x14ac:dyDescent="0.4">
      <c r="A59" s="78" t="s">
        <v>166</v>
      </c>
      <c r="B59" s="64" t="s">
        <v>379</v>
      </c>
      <c r="C59" s="65" t="s">
        <v>168</v>
      </c>
      <c r="D59" s="66" t="s">
        <v>373</v>
      </c>
      <c r="E59" s="67" t="s">
        <v>374</v>
      </c>
      <c r="F59" s="66" t="s">
        <v>380</v>
      </c>
      <c r="G59" s="68" t="s">
        <v>376</v>
      </c>
      <c r="H59" s="66" t="s">
        <v>362</v>
      </c>
      <c r="I59" s="79" t="s">
        <v>180</v>
      </c>
    </row>
    <row r="60" spans="1:9" ht="15" thickBot="1" x14ac:dyDescent="0.4">
      <c r="A60" s="78" t="s">
        <v>381</v>
      </c>
      <c r="B60" s="64" t="s">
        <v>382</v>
      </c>
      <c r="C60" s="65" t="s">
        <v>168</v>
      </c>
      <c r="D60" s="66" t="s">
        <v>357</v>
      </c>
      <c r="E60" s="67" t="s">
        <v>358</v>
      </c>
      <c r="F60" s="66" t="s">
        <v>383</v>
      </c>
      <c r="G60" s="68" t="s">
        <v>360</v>
      </c>
      <c r="H60" s="66" t="s">
        <v>361</v>
      </c>
      <c r="I60" s="79" t="s">
        <v>362</v>
      </c>
    </row>
    <row r="61" spans="1:9" ht="15" thickBot="1" x14ac:dyDescent="0.4">
      <c r="A61" s="78" t="s">
        <v>381</v>
      </c>
      <c r="B61" s="64" t="s">
        <v>384</v>
      </c>
      <c r="C61" s="65" t="s">
        <v>168</v>
      </c>
      <c r="D61" s="66" t="s">
        <v>247</v>
      </c>
      <c r="E61" s="67" t="s">
        <v>248</v>
      </c>
      <c r="F61" s="66" t="s">
        <v>385</v>
      </c>
      <c r="G61" s="68" t="s">
        <v>250</v>
      </c>
      <c r="H61" s="66" t="s">
        <v>251</v>
      </c>
      <c r="I61" s="79" t="s">
        <v>252</v>
      </c>
    </row>
    <row r="62" spans="1:9" ht="15" thickBot="1" x14ac:dyDescent="0.4">
      <c r="A62" s="78" t="s">
        <v>381</v>
      </c>
      <c r="B62" s="64" t="s">
        <v>386</v>
      </c>
      <c r="C62" s="65" t="s">
        <v>168</v>
      </c>
      <c r="D62" s="66" t="s">
        <v>373</v>
      </c>
      <c r="E62" s="67" t="s">
        <v>374</v>
      </c>
      <c r="F62" s="66" t="s">
        <v>387</v>
      </c>
      <c r="G62" s="68" t="s">
        <v>376</v>
      </c>
      <c r="H62" s="66" t="s">
        <v>362</v>
      </c>
      <c r="I62" s="79" t="s">
        <v>180</v>
      </c>
    </row>
    <row r="63" spans="1:9" ht="15" thickBot="1" x14ac:dyDescent="0.4">
      <c r="A63" s="78" t="s">
        <v>381</v>
      </c>
      <c r="B63" s="64" t="s">
        <v>388</v>
      </c>
      <c r="C63" s="65" t="s">
        <v>168</v>
      </c>
      <c r="D63" s="66" t="s">
        <v>329</v>
      </c>
      <c r="E63" s="67" t="s">
        <v>330</v>
      </c>
      <c r="F63" s="66" t="s">
        <v>215</v>
      </c>
      <c r="G63" s="68" t="s">
        <v>332</v>
      </c>
      <c r="H63" s="66" t="s">
        <v>333</v>
      </c>
      <c r="I63" s="79" t="s">
        <v>244</v>
      </c>
    </row>
    <row r="64" spans="1:9" ht="15" thickBot="1" x14ac:dyDescent="0.4">
      <c r="A64" s="78" t="s">
        <v>381</v>
      </c>
      <c r="B64" s="64" t="s">
        <v>389</v>
      </c>
      <c r="C64" s="65" t="s">
        <v>168</v>
      </c>
      <c r="D64" s="66" t="s">
        <v>213</v>
      </c>
      <c r="E64" s="67" t="s">
        <v>214</v>
      </c>
      <c r="F64" s="66" t="s">
        <v>390</v>
      </c>
      <c r="G64" s="68" t="s">
        <v>216</v>
      </c>
      <c r="H64" s="66" t="s">
        <v>217</v>
      </c>
      <c r="I64" s="79" t="s">
        <v>218</v>
      </c>
    </row>
    <row r="65" spans="1:9" ht="15" thickBot="1" x14ac:dyDescent="0.4">
      <c r="A65" s="78" t="s">
        <v>381</v>
      </c>
      <c r="B65" s="64" t="s">
        <v>391</v>
      </c>
      <c r="C65" s="65" t="s">
        <v>168</v>
      </c>
      <c r="D65" s="66" t="s">
        <v>329</v>
      </c>
      <c r="E65" s="67" t="s">
        <v>330</v>
      </c>
      <c r="F65" s="66" t="s">
        <v>242</v>
      </c>
      <c r="G65" s="68" t="s">
        <v>332</v>
      </c>
      <c r="H65" s="66" t="s">
        <v>333</v>
      </c>
      <c r="I65" s="79" t="s">
        <v>244</v>
      </c>
    </row>
    <row r="66" spans="1:9" ht="15" thickBot="1" x14ac:dyDescent="0.4">
      <c r="A66" s="80" t="s">
        <v>381</v>
      </c>
      <c r="B66" s="69" t="s">
        <v>392</v>
      </c>
      <c r="C66" s="70" t="s">
        <v>168</v>
      </c>
      <c r="D66" s="70" t="s">
        <v>344</v>
      </c>
      <c r="E66" s="70" t="s">
        <v>344</v>
      </c>
      <c r="F66" s="70" t="s">
        <v>344</v>
      </c>
      <c r="G66" s="70" t="s">
        <v>344</v>
      </c>
      <c r="H66" s="70" t="s">
        <v>344</v>
      </c>
      <c r="I66" s="81" t="s">
        <v>344</v>
      </c>
    </row>
    <row r="67" spans="1:9" ht="15" thickBot="1" x14ac:dyDescent="0.4">
      <c r="A67" s="78" t="s">
        <v>381</v>
      </c>
      <c r="B67" s="64" t="s">
        <v>393</v>
      </c>
      <c r="C67" s="65" t="s">
        <v>168</v>
      </c>
      <c r="D67" s="66" t="s">
        <v>357</v>
      </c>
      <c r="E67" s="67" t="s">
        <v>358</v>
      </c>
      <c r="F67" s="66" t="s">
        <v>324</v>
      </c>
      <c r="G67" s="68" t="s">
        <v>360</v>
      </c>
      <c r="H67" s="66" t="s">
        <v>361</v>
      </c>
      <c r="I67" s="79" t="s">
        <v>362</v>
      </c>
    </row>
    <row r="68" spans="1:9" ht="15" thickBot="1" x14ac:dyDescent="0.4">
      <c r="A68" s="78" t="s">
        <v>381</v>
      </c>
      <c r="B68" s="64" t="s">
        <v>394</v>
      </c>
      <c r="C68" s="65" t="s">
        <v>168</v>
      </c>
      <c r="D68" s="66" t="s">
        <v>276</v>
      </c>
      <c r="E68" s="67" t="s">
        <v>277</v>
      </c>
      <c r="F68" s="66" t="s">
        <v>385</v>
      </c>
      <c r="G68" s="68" t="s">
        <v>279</v>
      </c>
      <c r="H68" s="66" t="s">
        <v>280</v>
      </c>
      <c r="I68" s="79" t="s">
        <v>281</v>
      </c>
    </row>
    <row r="69" spans="1:9" ht="15" thickBot="1" x14ac:dyDescent="0.4">
      <c r="A69" s="78" t="s">
        <v>381</v>
      </c>
      <c r="B69" s="64" t="s">
        <v>395</v>
      </c>
      <c r="C69" s="65" t="s">
        <v>168</v>
      </c>
      <c r="D69" s="66" t="s">
        <v>396</v>
      </c>
      <c r="E69" s="67" t="s">
        <v>397</v>
      </c>
      <c r="F69" s="66" t="s">
        <v>398</v>
      </c>
      <c r="G69" s="68" t="s">
        <v>399</v>
      </c>
      <c r="H69" s="66" t="s">
        <v>400</v>
      </c>
      <c r="I69" s="79" t="s">
        <v>401</v>
      </c>
    </row>
    <row r="70" spans="1:9" ht="15" thickBot="1" x14ac:dyDescent="0.4">
      <c r="A70" s="78" t="s">
        <v>381</v>
      </c>
      <c r="B70" s="64" t="s">
        <v>402</v>
      </c>
      <c r="C70" s="65" t="s">
        <v>168</v>
      </c>
      <c r="D70" s="66" t="s">
        <v>276</v>
      </c>
      <c r="E70" s="67" t="s">
        <v>277</v>
      </c>
      <c r="F70" s="66" t="s">
        <v>403</v>
      </c>
      <c r="G70" s="68" t="s">
        <v>279</v>
      </c>
      <c r="H70" s="66" t="s">
        <v>280</v>
      </c>
      <c r="I70" s="79" t="s">
        <v>281</v>
      </c>
    </row>
    <row r="71" spans="1:9" ht="15" thickBot="1" x14ac:dyDescent="0.4">
      <c r="A71" s="78" t="s">
        <v>381</v>
      </c>
      <c r="B71" s="64" t="s">
        <v>404</v>
      </c>
      <c r="C71" s="65" t="s">
        <v>168</v>
      </c>
      <c r="D71" s="66" t="s">
        <v>322</v>
      </c>
      <c r="E71" s="67" t="s">
        <v>323</v>
      </c>
      <c r="F71" s="66" t="s">
        <v>324</v>
      </c>
      <c r="G71" s="68" t="s">
        <v>325</v>
      </c>
      <c r="H71" s="66" t="s">
        <v>326</v>
      </c>
      <c r="I71" s="79" t="s">
        <v>327</v>
      </c>
    </row>
    <row r="72" spans="1:9" ht="15" thickBot="1" x14ac:dyDescent="0.4">
      <c r="A72" s="78" t="s">
        <v>381</v>
      </c>
      <c r="B72" s="64" t="s">
        <v>405</v>
      </c>
      <c r="C72" s="65" t="s">
        <v>168</v>
      </c>
      <c r="D72" s="66" t="s">
        <v>262</v>
      </c>
      <c r="E72" s="67" t="s">
        <v>263</v>
      </c>
      <c r="F72" s="66" t="s">
        <v>406</v>
      </c>
      <c r="G72" s="68" t="s">
        <v>265</v>
      </c>
      <c r="H72" s="66" t="s">
        <v>266</v>
      </c>
      <c r="I72" s="79" t="s">
        <v>267</v>
      </c>
    </row>
    <row r="73" spans="1:9" ht="15" thickBot="1" x14ac:dyDescent="0.4">
      <c r="A73" s="78" t="s">
        <v>381</v>
      </c>
      <c r="B73" s="64" t="s">
        <v>407</v>
      </c>
      <c r="C73" s="65" t="s">
        <v>168</v>
      </c>
      <c r="D73" s="66" t="s">
        <v>408</v>
      </c>
      <c r="E73" s="67" t="s">
        <v>409</v>
      </c>
      <c r="F73" s="66" t="s">
        <v>410</v>
      </c>
      <c r="G73" s="68" t="s">
        <v>411</v>
      </c>
      <c r="H73" s="66" t="s">
        <v>179</v>
      </c>
      <c r="I73" s="79" t="s">
        <v>412</v>
      </c>
    </row>
    <row r="74" spans="1:9" ht="15" thickBot="1" x14ac:dyDescent="0.4">
      <c r="A74" s="78" t="s">
        <v>381</v>
      </c>
      <c r="B74" s="64" t="s">
        <v>413</v>
      </c>
      <c r="C74" s="65" t="s">
        <v>168</v>
      </c>
      <c r="D74" s="66" t="s">
        <v>233</v>
      </c>
      <c r="E74" s="67" t="s">
        <v>234</v>
      </c>
      <c r="F74" s="66" t="s">
        <v>414</v>
      </c>
      <c r="G74" s="68" t="s">
        <v>236</v>
      </c>
      <c r="H74" s="66" t="s">
        <v>237</v>
      </c>
      <c r="I74" s="79" t="s">
        <v>238</v>
      </c>
    </row>
    <row r="75" spans="1:9" ht="15" thickBot="1" x14ac:dyDescent="0.4">
      <c r="A75" s="80" t="s">
        <v>381</v>
      </c>
      <c r="B75" s="69" t="s">
        <v>415</v>
      </c>
      <c r="C75" s="70" t="s">
        <v>168</v>
      </c>
      <c r="D75" s="70" t="s">
        <v>416</v>
      </c>
      <c r="E75" s="70" t="s">
        <v>417</v>
      </c>
      <c r="F75" s="70" t="s">
        <v>418</v>
      </c>
      <c r="G75" s="70" t="s">
        <v>419</v>
      </c>
      <c r="H75" s="70" t="s">
        <v>420</v>
      </c>
      <c r="I75" s="81" t="s">
        <v>421</v>
      </c>
    </row>
    <row r="76" spans="1:9" ht="15" thickBot="1" x14ac:dyDescent="0.4">
      <c r="A76" s="78" t="s">
        <v>381</v>
      </c>
      <c r="B76" s="64" t="s">
        <v>422</v>
      </c>
      <c r="C76" s="65" t="s">
        <v>168</v>
      </c>
      <c r="D76" s="66" t="s">
        <v>190</v>
      </c>
      <c r="E76" s="67" t="s">
        <v>191</v>
      </c>
      <c r="F76" s="66" t="s">
        <v>192</v>
      </c>
      <c r="G76" s="68" t="s">
        <v>193</v>
      </c>
      <c r="H76" s="66" t="s">
        <v>194</v>
      </c>
      <c r="I76" s="79" t="s">
        <v>195</v>
      </c>
    </row>
    <row r="77" spans="1:9" ht="15" thickBot="1" x14ac:dyDescent="0.4">
      <c r="A77" s="78" t="s">
        <v>381</v>
      </c>
      <c r="B77" s="64" t="s">
        <v>423</v>
      </c>
      <c r="C77" s="65" t="s">
        <v>168</v>
      </c>
      <c r="D77" s="66" t="s">
        <v>357</v>
      </c>
      <c r="E77" s="67" t="s">
        <v>358</v>
      </c>
      <c r="F77" s="66" t="s">
        <v>380</v>
      </c>
      <c r="G77" s="68" t="s">
        <v>360</v>
      </c>
      <c r="H77" s="66" t="s">
        <v>361</v>
      </c>
      <c r="I77" s="79" t="s">
        <v>362</v>
      </c>
    </row>
    <row r="78" spans="1:9" ht="15" thickBot="1" x14ac:dyDescent="0.4">
      <c r="A78" s="78" t="s">
        <v>381</v>
      </c>
      <c r="B78" s="64" t="s">
        <v>424</v>
      </c>
      <c r="C78" s="65" t="s">
        <v>168</v>
      </c>
      <c r="D78" s="66" t="s">
        <v>322</v>
      </c>
      <c r="E78" s="67" t="s">
        <v>323</v>
      </c>
      <c r="F78" s="66" t="s">
        <v>425</v>
      </c>
      <c r="G78" s="68" t="s">
        <v>325</v>
      </c>
      <c r="H78" s="66" t="s">
        <v>326</v>
      </c>
      <c r="I78" s="79" t="s">
        <v>327</v>
      </c>
    </row>
    <row r="79" spans="1:9" ht="15" thickBot="1" x14ac:dyDescent="0.4">
      <c r="A79" s="78" t="s">
        <v>381</v>
      </c>
      <c r="B79" s="64" t="s">
        <v>426</v>
      </c>
      <c r="C79" s="65" t="s">
        <v>168</v>
      </c>
      <c r="D79" s="66" t="s">
        <v>262</v>
      </c>
      <c r="E79" s="67" t="s">
        <v>263</v>
      </c>
      <c r="F79" s="66" t="s">
        <v>427</v>
      </c>
      <c r="G79" s="68" t="s">
        <v>265</v>
      </c>
      <c r="H79" s="66" t="s">
        <v>266</v>
      </c>
      <c r="I79" s="79" t="s">
        <v>267</v>
      </c>
    </row>
    <row r="80" spans="1:9" ht="15" thickBot="1" x14ac:dyDescent="0.4">
      <c r="A80" s="78" t="s">
        <v>381</v>
      </c>
      <c r="B80" s="64" t="s">
        <v>428</v>
      </c>
      <c r="C80" s="65" t="s">
        <v>168</v>
      </c>
      <c r="D80" s="66" t="s">
        <v>429</v>
      </c>
      <c r="E80" s="67" t="s">
        <v>430</v>
      </c>
      <c r="F80" s="66" t="s">
        <v>211</v>
      </c>
      <c r="G80" s="68" t="s">
        <v>431</v>
      </c>
      <c r="H80" s="66" t="s">
        <v>432</v>
      </c>
      <c r="I80" s="79" t="s">
        <v>433</v>
      </c>
    </row>
    <row r="81" spans="1:9" ht="15" thickBot="1" x14ac:dyDescent="0.4">
      <c r="A81" s="78" t="s">
        <v>381</v>
      </c>
      <c r="B81" s="64" t="s">
        <v>434</v>
      </c>
      <c r="C81" s="65" t="s">
        <v>168</v>
      </c>
      <c r="D81" s="66" t="s">
        <v>276</v>
      </c>
      <c r="E81" s="67" t="s">
        <v>277</v>
      </c>
      <c r="F81" s="66" t="s">
        <v>192</v>
      </c>
      <c r="G81" s="68" t="s">
        <v>279</v>
      </c>
      <c r="H81" s="66" t="s">
        <v>280</v>
      </c>
      <c r="I81" s="79" t="s">
        <v>281</v>
      </c>
    </row>
    <row r="82" spans="1:9" ht="15" thickBot="1" x14ac:dyDescent="0.4">
      <c r="A82" s="78" t="s">
        <v>381</v>
      </c>
      <c r="B82" s="64" t="s">
        <v>435</v>
      </c>
      <c r="C82" s="65" t="s">
        <v>168</v>
      </c>
      <c r="D82" s="66" t="s">
        <v>373</v>
      </c>
      <c r="E82" s="67" t="s">
        <v>374</v>
      </c>
      <c r="F82" s="66" t="s">
        <v>199</v>
      </c>
      <c r="G82" s="68" t="s">
        <v>376</v>
      </c>
      <c r="H82" s="66" t="s">
        <v>362</v>
      </c>
      <c r="I82" s="79" t="s">
        <v>180</v>
      </c>
    </row>
    <row r="83" spans="1:9" ht="15" thickBot="1" x14ac:dyDescent="0.4">
      <c r="A83" s="78" t="s">
        <v>381</v>
      </c>
      <c r="B83" s="64" t="s">
        <v>436</v>
      </c>
      <c r="C83" s="65" t="s">
        <v>168</v>
      </c>
      <c r="D83" s="66" t="s">
        <v>408</v>
      </c>
      <c r="E83" s="67" t="s">
        <v>409</v>
      </c>
      <c r="F83" s="66" t="s">
        <v>199</v>
      </c>
      <c r="G83" s="68" t="s">
        <v>411</v>
      </c>
      <c r="H83" s="66" t="s">
        <v>179</v>
      </c>
      <c r="I83" s="79" t="s">
        <v>412</v>
      </c>
    </row>
    <row r="84" spans="1:9" ht="15" thickBot="1" x14ac:dyDescent="0.4">
      <c r="A84" s="78" t="s">
        <v>381</v>
      </c>
      <c r="B84" s="64" t="s">
        <v>437</v>
      </c>
      <c r="C84" s="65" t="s">
        <v>168</v>
      </c>
      <c r="D84" s="66" t="s">
        <v>276</v>
      </c>
      <c r="E84" s="67" t="s">
        <v>277</v>
      </c>
      <c r="F84" s="66" t="s">
        <v>438</v>
      </c>
      <c r="G84" s="68" t="s">
        <v>279</v>
      </c>
      <c r="H84" s="66" t="s">
        <v>280</v>
      </c>
      <c r="I84" s="79" t="s">
        <v>281</v>
      </c>
    </row>
    <row r="85" spans="1:9" ht="15" thickBot="1" x14ac:dyDescent="0.4">
      <c r="A85" s="78" t="s">
        <v>381</v>
      </c>
      <c r="B85" s="64" t="s">
        <v>439</v>
      </c>
      <c r="C85" s="65" t="s">
        <v>168</v>
      </c>
      <c r="D85" s="66" t="s">
        <v>440</v>
      </c>
      <c r="E85" s="67" t="s">
        <v>441</v>
      </c>
      <c r="F85" s="66" t="s">
        <v>292</v>
      </c>
      <c r="G85" s="68" t="s">
        <v>442</v>
      </c>
      <c r="H85" s="66" t="s">
        <v>443</v>
      </c>
      <c r="I85" s="79" t="s">
        <v>444</v>
      </c>
    </row>
    <row r="86" spans="1:9" ht="15" thickBot="1" x14ac:dyDescent="0.4">
      <c r="A86" s="78" t="s">
        <v>381</v>
      </c>
      <c r="B86" s="64" t="s">
        <v>445</v>
      </c>
      <c r="C86" s="65" t="s">
        <v>168</v>
      </c>
      <c r="D86" s="66" t="s">
        <v>262</v>
      </c>
      <c r="E86" s="67" t="s">
        <v>263</v>
      </c>
      <c r="F86" s="66" t="s">
        <v>446</v>
      </c>
      <c r="G86" s="68" t="s">
        <v>265</v>
      </c>
      <c r="H86" s="66" t="s">
        <v>266</v>
      </c>
      <c r="I86" s="79" t="s">
        <v>267</v>
      </c>
    </row>
    <row r="87" spans="1:9" ht="15" thickBot="1" x14ac:dyDescent="0.4">
      <c r="A87" s="78" t="s">
        <v>381</v>
      </c>
      <c r="B87" s="64" t="s">
        <v>447</v>
      </c>
      <c r="C87" s="65" t="s">
        <v>168</v>
      </c>
      <c r="D87" s="66" t="s">
        <v>197</v>
      </c>
      <c r="E87" s="67" t="s">
        <v>198</v>
      </c>
      <c r="F87" s="66" t="s">
        <v>448</v>
      </c>
      <c r="G87" s="68" t="s">
        <v>200</v>
      </c>
      <c r="H87" s="66" t="s">
        <v>201</v>
      </c>
      <c r="I87" s="79" t="s">
        <v>202</v>
      </c>
    </row>
    <row r="88" spans="1:9" ht="15" thickBot="1" x14ac:dyDescent="0.4">
      <c r="A88" s="78" t="s">
        <v>381</v>
      </c>
      <c r="B88" s="64" t="s">
        <v>449</v>
      </c>
      <c r="C88" s="65" t="s">
        <v>168</v>
      </c>
      <c r="D88" s="66" t="s">
        <v>450</v>
      </c>
      <c r="E88" s="67" t="s">
        <v>451</v>
      </c>
      <c r="F88" s="66" t="s">
        <v>319</v>
      </c>
      <c r="G88" s="68" t="s">
        <v>452</v>
      </c>
      <c r="H88" s="66" t="s">
        <v>453</v>
      </c>
      <c r="I88" s="79" t="s">
        <v>454</v>
      </c>
    </row>
    <row r="89" spans="1:9" ht="15" thickBot="1" x14ac:dyDescent="0.4">
      <c r="A89" s="78" t="s">
        <v>381</v>
      </c>
      <c r="B89" s="64" t="s">
        <v>455</v>
      </c>
      <c r="C89" s="65" t="s">
        <v>168</v>
      </c>
      <c r="D89" s="66" t="s">
        <v>197</v>
      </c>
      <c r="E89" s="67" t="s">
        <v>198</v>
      </c>
      <c r="F89" s="66" t="s">
        <v>456</v>
      </c>
      <c r="G89" s="68" t="s">
        <v>200</v>
      </c>
      <c r="H89" s="66" t="s">
        <v>201</v>
      </c>
      <c r="I89" s="79" t="s">
        <v>202</v>
      </c>
    </row>
    <row r="90" spans="1:9" ht="15" thickBot="1" x14ac:dyDescent="0.4">
      <c r="A90" s="78" t="s">
        <v>381</v>
      </c>
      <c r="B90" s="64" t="s">
        <v>457</v>
      </c>
      <c r="C90" s="65" t="s">
        <v>168</v>
      </c>
      <c r="D90" s="66" t="s">
        <v>450</v>
      </c>
      <c r="E90" s="67" t="s">
        <v>451</v>
      </c>
      <c r="F90" s="66" t="s">
        <v>387</v>
      </c>
      <c r="G90" s="68" t="s">
        <v>452</v>
      </c>
      <c r="H90" s="66" t="s">
        <v>453</v>
      </c>
      <c r="I90" s="79" t="s">
        <v>454</v>
      </c>
    </row>
    <row r="91" spans="1:9" ht="15" thickBot="1" x14ac:dyDescent="0.4">
      <c r="A91" s="78" t="s">
        <v>381</v>
      </c>
      <c r="B91" s="64" t="s">
        <v>458</v>
      </c>
      <c r="C91" s="65" t="s">
        <v>168</v>
      </c>
      <c r="D91" s="66" t="s">
        <v>262</v>
      </c>
      <c r="E91" s="67" t="s">
        <v>263</v>
      </c>
      <c r="F91" s="66" t="s">
        <v>459</v>
      </c>
      <c r="G91" s="68" t="s">
        <v>265</v>
      </c>
      <c r="H91" s="66" t="s">
        <v>266</v>
      </c>
      <c r="I91" s="79" t="s">
        <v>267</v>
      </c>
    </row>
    <row r="92" spans="1:9" ht="15" thickBot="1" x14ac:dyDescent="0.4">
      <c r="A92" s="78" t="s">
        <v>381</v>
      </c>
      <c r="B92" s="64" t="s">
        <v>460</v>
      </c>
      <c r="C92" s="65" t="s">
        <v>168</v>
      </c>
      <c r="D92" s="66" t="s">
        <v>461</v>
      </c>
      <c r="E92" s="67" t="s">
        <v>462</v>
      </c>
      <c r="F92" s="66" t="s">
        <v>463</v>
      </c>
      <c r="G92" s="68" t="s">
        <v>464</v>
      </c>
      <c r="H92" s="66" t="s">
        <v>465</v>
      </c>
      <c r="I92" s="79" t="s">
        <v>466</v>
      </c>
    </row>
    <row r="93" spans="1:9" ht="15" thickBot="1" x14ac:dyDescent="0.4">
      <c r="A93" s="78" t="s">
        <v>381</v>
      </c>
      <c r="B93" s="64" t="s">
        <v>467</v>
      </c>
      <c r="C93" s="65" t="s">
        <v>168</v>
      </c>
      <c r="D93" s="66" t="s">
        <v>312</v>
      </c>
      <c r="E93" s="67" t="s">
        <v>313</v>
      </c>
      <c r="F93" s="66" t="s">
        <v>292</v>
      </c>
      <c r="G93" s="68" t="s">
        <v>315</v>
      </c>
      <c r="H93" s="66" t="s">
        <v>316</v>
      </c>
      <c r="I93" s="79" t="s">
        <v>317</v>
      </c>
    </row>
    <row r="94" spans="1:9" ht="15" thickBot="1" x14ac:dyDescent="0.4">
      <c r="A94" s="78" t="s">
        <v>381</v>
      </c>
      <c r="B94" s="64" t="s">
        <v>468</v>
      </c>
      <c r="C94" s="65" t="s">
        <v>168</v>
      </c>
      <c r="D94" s="66" t="s">
        <v>461</v>
      </c>
      <c r="E94" s="67" t="s">
        <v>462</v>
      </c>
      <c r="F94" s="66" t="s">
        <v>192</v>
      </c>
      <c r="G94" s="68" t="s">
        <v>464</v>
      </c>
      <c r="H94" s="66" t="s">
        <v>465</v>
      </c>
      <c r="I94" s="79" t="s">
        <v>466</v>
      </c>
    </row>
    <row r="95" spans="1:9" ht="15" thickBot="1" x14ac:dyDescent="0.4">
      <c r="A95" s="78" t="s">
        <v>381</v>
      </c>
      <c r="B95" s="64" t="s">
        <v>469</v>
      </c>
      <c r="C95" s="65" t="s">
        <v>168</v>
      </c>
      <c r="D95" s="66" t="s">
        <v>262</v>
      </c>
      <c r="E95" s="67" t="s">
        <v>263</v>
      </c>
      <c r="F95" s="66" t="s">
        <v>331</v>
      </c>
      <c r="G95" s="68" t="s">
        <v>265</v>
      </c>
      <c r="H95" s="66" t="s">
        <v>266</v>
      </c>
      <c r="I95" s="79" t="s">
        <v>267</v>
      </c>
    </row>
    <row r="96" spans="1:9" ht="15" thickBot="1" x14ac:dyDescent="0.4">
      <c r="A96" s="78" t="s">
        <v>470</v>
      </c>
      <c r="B96" s="64" t="s">
        <v>471</v>
      </c>
      <c r="C96" s="65" t="s">
        <v>168</v>
      </c>
      <c r="D96" s="66" t="s">
        <v>197</v>
      </c>
      <c r="E96" s="67" t="s">
        <v>198</v>
      </c>
      <c r="F96" s="66" t="s">
        <v>472</v>
      </c>
      <c r="G96" s="68" t="s">
        <v>200</v>
      </c>
      <c r="H96" s="66" t="s">
        <v>201</v>
      </c>
      <c r="I96" s="79" t="s">
        <v>202</v>
      </c>
    </row>
    <row r="97" spans="1:9" ht="15" thickBot="1" x14ac:dyDescent="0.4">
      <c r="A97" s="78" t="s">
        <v>470</v>
      </c>
      <c r="B97" s="64" t="s">
        <v>473</v>
      </c>
      <c r="C97" s="65" t="s">
        <v>168</v>
      </c>
      <c r="D97" s="66" t="s">
        <v>440</v>
      </c>
      <c r="E97" s="67" t="s">
        <v>441</v>
      </c>
      <c r="F97" s="66" t="s">
        <v>406</v>
      </c>
      <c r="G97" s="68" t="s">
        <v>442</v>
      </c>
      <c r="H97" s="66" t="s">
        <v>443</v>
      </c>
      <c r="I97" s="79" t="s">
        <v>444</v>
      </c>
    </row>
    <row r="98" spans="1:9" ht="15" thickBot="1" x14ac:dyDescent="0.4">
      <c r="A98" s="78" t="s">
        <v>470</v>
      </c>
      <c r="B98" s="64" t="s">
        <v>474</v>
      </c>
      <c r="C98" s="65" t="s">
        <v>168</v>
      </c>
      <c r="D98" s="66" t="s">
        <v>357</v>
      </c>
      <c r="E98" s="67" t="s">
        <v>358</v>
      </c>
      <c r="F98" s="66" t="s">
        <v>228</v>
      </c>
      <c r="G98" s="68" t="s">
        <v>360</v>
      </c>
      <c r="H98" s="66" t="s">
        <v>361</v>
      </c>
      <c r="I98" s="79" t="s">
        <v>362</v>
      </c>
    </row>
    <row r="99" spans="1:9" ht="15" thickBot="1" x14ac:dyDescent="0.4">
      <c r="A99" s="78" t="s">
        <v>470</v>
      </c>
      <c r="B99" s="64" t="s">
        <v>475</v>
      </c>
      <c r="C99" s="65" t="s">
        <v>168</v>
      </c>
      <c r="D99" s="66" t="s">
        <v>329</v>
      </c>
      <c r="E99" s="67" t="s">
        <v>330</v>
      </c>
      <c r="F99" s="66" t="s">
        <v>476</v>
      </c>
      <c r="G99" s="68" t="s">
        <v>332</v>
      </c>
      <c r="H99" s="66" t="s">
        <v>333</v>
      </c>
      <c r="I99" s="79" t="s">
        <v>244</v>
      </c>
    </row>
    <row r="100" spans="1:9" ht="15" thickBot="1" x14ac:dyDescent="0.4">
      <c r="A100" s="78" t="s">
        <v>470</v>
      </c>
      <c r="B100" s="64" t="s">
        <v>477</v>
      </c>
      <c r="C100" s="65" t="s">
        <v>168</v>
      </c>
      <c r="D100" s="66" t="s">
        <v>220</v>
      </c>
      <c r="E100" s="67" t="s">
        <v>221</v>
      </c>
      <c r="F100" s="66" t="s">
        <v>478</v>
      </c>
      <c r="G100" s="68" t="s">
        <v>222</v>
      </c>
      <c r="H100" s="66" t="s">
        <v>223</v>
      </c>
      <c r="I100" s="79" t="s">
        <v>224</v>
      </c>
    </row>
    <row r="101" spans="1:9" ht="15" thickBot="1" x14ac:dyDescent="0.4">
      <c r="A101" s="78" t="s">
        <v>470</v>
      </c>
      <c r="B101" s="64" t="s">
        <v>479</v>
      </c>
      <c r="C101" s="65" t="s">
        <v>168</v>
      </c>
      <c r="D101" s="66" t="s">
        <v>269</v>
      </c>
      <c r="E101" s="67" t="s">
        <v>270</v>
      </c>
      <c r="F101" s="66" t="s">
        <v>308</v>
      </c>
      <c r="G101" s="68" t="s">
        <v>272</v>
      </c>
      <c r="H101" s="66" t="s">
        <v>273</v>
      </c>
      <c r="I101" s="79" t="s">
        <v>274</v>
      </c>
    </row>
    <row r="102" spans="1:9" ht="15" thickBot="1" x14ac:dyDescent="0.4">
      <c r="A102" s="78" t="s">
        <v>470</v>
      </c>
      <c r="B102" s="64" t="s">
        <v>480</v>
      </c>
      <c r="C102" s="65" t="s">
        <v>168</v>
      </c>
      <c r="D102" s="66" t="s">
        <v>481</v>
      </c>
      <c r="E102" s="67" t="s">
        <v>482</v>
      </c>
      <c r="F102" s="66" t="s">
        <v>206</v>
      </c>
      <c r="G102" s="68" t="s">
        <v>483</v>
      </c>
      <c r="H102" s="66" t="s">
        <v>484</v>
      </c>
      <c r="I102" s="79" t="s">
        <v>485</v>
      </c>
    </row>
    <row r="103" spans="1:9" ht="15" thickBot="1" x14ac:dyDescent="0.4">
      <c r="A103" s="78" t="s">
        <v>470</v>
      </c>
      <c r="B103" s="64" t="s">
        <v>486</v>
      </c>
      <c r="C103" s="65" t="s">
        <v>168</v>
      </c>
      <c r="D103" s="66" t="s">
        <v>240</v>
      </c>
      <c r="E103" s="67" t="s">
        <v>241</v>
      </c>
      <c r="F103" s="66" t="s">
        <v>319</v>
      </c>
      <c r="G103" s="68" t="s">
        <v>243</v>
      </c>
      <c r="H103" s="66" t="s">
        <v>244</v>
      </c>
      <c r="I103" s="79" t="s">
        <v>245</v>
      </c>
    </row>
    <row r="104" spans="1:9" ht="15" thickBot="1" x14ac:dyDescent="0.4">
      <c r="A104" s="78" t="s">
        <v>470</v>
      </c>
      <c r="B104" s="64" t="s">
        <v>487</v>
      </c>
      <c r="C104" s="65" t="s">
        <v>168</v>
      </c>
      <c r="D104" s="66" t="s">
        <v>262</v>
      </c>
      <c r="E104" s="67" t="s">
        <v>263</v>
      </c>
      <c r="F104" s="66" t="s">
        <v>310</v>
      </c>
      <c r="G104" s="68" t="s">
        <v>265</v>
      </c>
      <c r="H104" s="66" t="s">
        <v>266</v>
      </c>
      <c r="I104" s="79" t="s">
        <v>267</v>
      </c>
    </row>
    <row r="105" spans="1:9" ht="15" thickBot="1" x14ac:dyDescent="0.4">
      <c r="A105" s="78" t="s">
        <v>470</v>
      </c>
      <c r="B105" s="64" t="s">
        <v>488</v>
      </c>
      <c r="C105" s="65" t="s">
        <v>168</v>
      </c>
      <c r="D105" s="66" t="s">
        <v>262</v>
      </c>
      <c r="E105" s="67" t="s">
        <v>263</v>
      </c>
      <c r="F105" s="66" t="s">
        <v>489</v>
      </c>
      <c r="G105" s="68" t="s">
        <v>265</v>
      </c>
      <c r="H105" s="66" t="s">
        <v>266</v>
      </c>
      <c r="I105" s="79" t="s">
        <v>267</v>
      </c>
    </row>
    <row r="106" spans="1:9" ht="15" thickBot="1" x14ac:dyDescent="0.4">
      <c r="A106" s="78" t="s">
        <v>470</v>
      </c>
      <c r="B106" s="64" t="s">
        <v>490</v>
      </c>
      <c r="C106" s="65" t="s">
        <v>168</v>
      </c>
      <c r="D106" s="66" t="s">
        <v>269</v>
      </c>
      <c r="E106" s="67" t="s">
        <v>270</v>
      </c>
      <c r="F106" s="66" t="s">
        <v>491</v>
      </c>
      <c r="G106" s="68" t="s">
        <v>272</v>
      </c>
      <c r="H106" s="66" t="s">
        <v>273</v>
      </c>
      <c r="I106" s="79" t="s">
        <v>274</v>
      </c>
    </row>
    <row r="107" spans="1:9" ht="15" thickBot="1" x14ac:dyDescent="0.4">
      <c r="A107" s="78" t="s">
        <v>470</v>
      </c>
      <c r="B107" s="64" t="s">
        <v>492</v>
      </c>
      <c r="C107" s="65" t="s">
        <v>168</v>
      </c>
      <c r="D107" s="66" t="s">
        <v>256</v>
      </c>
      <c r="E107" s="67" t="s">
        <v>257</v>
      </c>
      <c r="F107" s="66" t="s">
        <v>493</v>
      </c>
      <c r="G107" s="68" t="s">
        <v>258</v>
      </c>
      <c r="H107" s="66" t="s">
        <v>259</v>
      </c>
      <c r="I107" s="79" t="s">
        <v>260</v>
      </c>
    </row>
    <row r="108" spans="1:9" ht="15" thickBot="1" x14ac:dyDescent="0.4">
      <c r="A108" s="78" t="s">
        <v>470</v>
      </c>
      <c r="B108" s="64" t="s">
        <v>494</v>
      </c>
      <c r="C108" s="65" t="s">
        <v>168</v>
      </c>
      <c r="D108" s="66" t="s">
        <v>276</v>
      </c>
      <c r="E108" s="67" t="s">
        <v>277</v>
      </c>
      <c r="F108" s="66" t="s">
        <v>383</v>
      </c>
      <c r="G108" s="68" t="s">
        <v>279</v>
      </c>
      <c r="H108" s="66" t="s">
        <v>280</v>
      </c>
      <c r="I108" s="79" t="s">
        <v>281</v>
      </c>
    </row>
    <row r="109" spans="1:9" ht="15" thickBot="1" x14ac:dyDescent="0.4">
      <c r="A109" s="78" t="s">
        <v>470</v>
      </c>
      <c r="B109" s="64" t="s">
        <v>495</v>
      </c>
      <c r="C109" s="65" t="s">
        <v>168</v>
      </c>
      <c r="D109" s="66" t="s">
        <v>269</v>
      </c>
      <c r="E109" s="67" t="s">
        <v>270</v>
      </c>
      <c r="F109" s="66" t="s">
        <v>496</v>
      </c>
      <c r="G109" s="68" t="s">
        <v>272</v>
      </c>
      <c r="H109" s="66" t="s">
        <v>273</v>
      </c>
      <c r="I109" s="79" t="s">
        <v>274</v>
      </c>
    </row>
    <row r="110" spans="1:9" ht="15" thickBot="1" x14ac:dyDescent="0.4">
      <c r="A110" s="78" t="s">
        <v>470</v>
      </c>
      <c r="B110" s="64" t="s">
        <v>497</v>
      </c>
      <c r="C110" s="65" t="s">
        <v>168</v>
      </c>
      <c r="D110" s="66" t="s">
        <v>498</v>
      </c>
      <c r="E110" s="67" t="s">
        <v>499</v>
      </c>
      <c r="F110" s="66" t="s">
        <v>500</v>
      </c>
      <c r="G110" s="68" t="s">
        <v>501</v>
      </c>
      <c r="H110" s="66" t="s">
        <v>502</v>
      </c>
      <c r="I110" s="79" t="s">
        <v>333</v>
      </c>
    </row>
    <row r="111" spans="1:9" ht="15" thickBot="1" x14ac:dyDescent="0.4">
      <c r="A111" s="78" t="s">
        <v>470</v>
      </c>
      <c r="B111" s="64" t="s">
        <v>503</v>
      </c>
      <c r="C111" s="65" t="s">
        <v>168</v>
      </c>
      <c r="D111" s="66" t="s">
        <v>450</v>
      </c>
      <c r="E111" s="67" t="s">
        <v>451</v>
      </c>
      <c r="F111" s="66" t="s">
        <v>383</v>
      </c>
      <c r="G111" s="68" t="s">
        <v>452</v>
      </c>
      <c r="H111" s="66" t="s">
        <v>453</v>
      </c>
      <c r="I111" s="79" t="s">
        <v>454</v>
      </c>
    </row>
    <row r="112" spans="1:9" ht="15" thickBot="1" x14ac:dyDescent="0.4">
      <c r="A112" s="80" t="s">
        <v>470</v>
      </c>
      <c r="B112" s="69" t="s">
        <v>504</v>
      </c>
      <c r="C112" s="70" t="s">
        <v>168</v>
      </c>
      <c r="D112" s="70" t="s">
        <v>312</v>
      </c>
      <c r="E112" s="70" t="s">
        <v>313</v>
      </c>
      <c r="F112" s="70" t="s">
        <v>505</v>
      </c>
      <c r="G112" s="70" t="s">
        <v>315</v>
      </c>
      <c r="H112" s="70" t="s">
        <v>316</v>
      </c>
      <c r="I112" s="81" t="s">
        <v>317</v>
      </c>
    </row>
    <row r="113" spans="1:9" ht="15" thickBot="1" x14ac:dyDescent="0.4">
      <c r="A113" s="78" t="s">
        <v>470</v>
      </c>
      <c r="B113" s="64" t="s">
        <v>506</v>
      </c>
      <c r="C113" s="65" t="s">
        <v>168</v>
      </c>
      <c r="D113" s="66" t="s">
        <v>213</v>
      </c>
      <c r="E113" s="67" t="s">
        <v>214</v>
      </c>
      <c r="F113" s="66" t="s">
        <v>507</v>
      </c>
      <c r="G113" s="68" t="s">
        <v>216</v>
      </c>
      <c r="H113" s="66" t="s">
        <v>217</v>
      </c>
      <c r="I113" s="79" t="s">
        <v>218</v>
      </c>
    </row>
    <row r="114" spans="1:9" ht="15" thickBot="1" x14ac:dyDescent="0.4">
      <c r="A114" s="78" t="s">
        <v>470</v>
      </c>
      <c r="B114" s="64" t="s">
        <v>508</v>
      </c>
      <c r="C114" s="65" t="s">
        <v>168</v>
      </c>
      <c r="D114" s="66" t="s">
        <v>312</v>
      </c>
      <c r="E114" s="67" t="s">
        <v>313</v>
      </c>
      <c r="F114" s="66" t="s">
        <v>509</v>
      </c>
      <c r="G114" s="68" t="s">
        <v>315</v>
      </c>
      <c r="H114" s="66" t="s">
        <v>316</v>
      </c>
      <c r="I114" s="79" t="s">
        <v>317</v>
      </c>
    </row>
    <row r="115" spans="1:9" ht="15" thickBot="1" x14ac:dyDescent="0.4">
      <c r="A115" s="78" t="s">
        <v>470</v>
      </c>
      <c r="B115" s="64" t="s">
        <v>510</v>
      </c>
      <c r="C115" s="65" t="s">
        <v>168</v>
      </c>
      <c r="D115" s="66" t="s">
        <v>262</v>
      </c>
      <c r="E115" s="67" t="s">
        <v>263</v>
      </c>
      <c r="F115" s="66" t="s">
        <v>463</v>
      </c>
      <c r="G115" s="68" t="s">
        <v>265</v>
      </c>
      <c r="H115" s="66" t="s">
        <v>266</v>
      </c>
      <c r="I115" s="79" t="s">
        <v>267</v>
      </c>
    </row>
    <row r="116" spans="1:9" ht="15" thickBot="1" x14ac:dyDescent="0.4">
      <c r="A116" s="78" t="s">
        <v>470</v>
      </c>
      <c r="B116" s="64" t="s">
        <v>511</v>
      </c>
      <c r="C116" s="65" t="s">
        <v>168</v>
      </c>
      <c r="D116" s="66" t="s">
        <v>512</v>
      </c>
      <c r="E116" s="67" t="s">
        <v>513</v>
      </c>
      <c r="F116" s="66" t="s">
        <v>514</v>
      </c>
      <c r="G116" s="68" t="s">
        <v>515</v>
      </c>
      <c r="H116" s="66" t="s">
        <v>516</v>
      </c>
      <c r="I116" s="79" t="s">
        <v>517</v>
      </c>
    </row>
    <row r="117" spans="1:9" ht="15" thickBot="1" x14ac:dyDescent="0.4">
      <c r="A117" s="78" t="s">
        <v>470</v>
      </c>
      <c r="B117" s="64" t="s">
        <v>518</v>
      </c>
      <c r="C117" s="65" t="s">
        <v>168</v>
      </c>
      <c r="D117" s="66" t="s">
        <v>312</v>
      </c>
      <c r="E117" s="67" t="s">
        <v>313</v>
      </c>
      <c r="F117" s="66" t="s">
        <v>519</v>
      </c>
      <c r="G117" s="68" t="s">
        <v>315</v>
      </c>
      <c r="H117" s="66" t="s">
        <v>316</v>
      </c>
      <c r="I117" s="79" t="s">
        <v>317</v>
      </c>
    </row>
    <row r="118" spans="1:9" ht="15" thickBot="1" x14ac:dyDescent="0.4">
      <c r="A118" s="78" t="s">
        <v>470</v>
      </c>
      <c r="B118" s="64" t="s">
        <v>520</v>
      </c>
      <c r="C118" s="65" t="s">
        <v>168</v>
      </c>
      <c r="D118" s="66" t="s">
        <v>204</v>
      </c>
      <c r="E118" s="67" t="s">
        <v>205</v>
      </c>
      <c r="F118" s="66" t="s">
        <v>342</v>
      </c>
      <c r="G118" s="68" t="s">
        <v>207</v>
      </c>
      <c r="H118" s="66" t="s">
        <v>208</v>
      </c>
      <c r="I118" s="79" t="s">
        <v>209</v>
      </c>
    </row>
    <row r="119" spans="1:9" ht="15" thickBot="1" x14ac:dyDescent="0.4">
      <c r="A119" s="78" t="s">
        <v>470</v>
      </c>
      <c r="B119" s="64" t="s">
        <v>521</v>
      </c>
      <c r="C119" s="65" t="s">
        <v>168</v>
      </c>
      <c r="D119" s="66" t="s">
        <v>481</v>
      </c>
      <c r="E119" s="67" t="s">
        <v>482</v>
      </c>
      <c r="F119" s="66" t="s">
        <v>283</v>
      </c>
      <c r="G119" s="68" t="s">
        <v>483</v>
      </c>
      <c r="H119" s="66" t="s">
        <v>484</v>
      </c>
      <c r="I119" s="79" t="s">
        <v>485</v>
      </c>
    </row>
    <row r="120" spans="1:9" ht="15" thickBot="1" x14ac:dyDescent="0.4">
      <c r="A120" s="78" t="s">
        <v>470</v>
      </c>
      <c r="B120" s="64" t="s">
        <v>522</v>
      </c>
      <c r="C120" s="65" t="s">
        <v>168</v>
      </c>
      <c r="D120" s="66" t="s">
        <v>329</v>
      </c>
      <c r="E120" s="67" t="s">
        <v>330</v>
      </c>
      <c r="F120" s="66" t="s">
        <v>519</v>
      </c>
      <c r="G120" s="68" t="s">
        <v>332</v>
      </c>
      <c r="H120" s="66" t="s">
        <v>333</v>
      </c>
      <c r="I120" s="79" t="s">
        <v>244</v>
      </c>
    </row>
    <row r="121" spans="1:9" ht="15" thickBot="1" x14ac:dyDescent="0.4">
      <c r="A121" s="78" t="s">
        <v>470</v>
      </c>
      <c r="B121" s="64" t="s">
        <v>523</v>
      </c>
      <c r="C121" s="65" t="s">
        <v>168</v>
      </c>
      <c r="D121" s="66" t="s">
        <v>524</v>
      </c>
      <c r="E121" s="67" t="s">
        <v>525</v>
      </c>
      <c r="F121" s="66" t="s">
        <v>192</v>
      </c>
      <c r="G121" s="68" t="s">
        <v>526</v>
      </c>
      <c r="H121" s="66" t="s">
        <v>527</v>
      </c>
      <c r="I121" s="79" t="s">
        <v>528</v>
      </c>
    </row>
    <row r="122" spans="1:9" ht="15" thickBot="1" x14ac:dyDescent="0.4">
      <c r="A122" s="78" t="s">
        <v>470</v>
      </c>
      <c r="B122" s="64" t="s">
        <v>529</v>
      </c>
      <c r="C122" s="65" t="s">
        <v>168</v>
      </c>
      <c r="D122" s="66" t="s">
        <v>312</v>
      </c>
      <c r="E122" s="67" t="s">
        <v>313</v>
      </c>
      <c r="F122" s="66" t="s">
        <v>418</v>
      </c>
      <c r="G122" s="68" t="s">
        <v>315</v>
      </c>
      <c r="H122" s="66" t="s">
        <v>316</v>
      </c>
      <c r="I122" s="79" t="s">
        <v>317</v>
      </c>
    </row>
    <row r="123" spans="1:9" ht="15" thickBot="1" x14ac:dyDescent="0.4">
      <c r="A123" s="78" t="s">
        <v>470</v>
      </c>
      <c r="B123" s="64" t="s">
        <v>530</v>
      </c>
      <c r="C123" s="65" t="s">
        <v>168</v>
      </c>
      <c r="D123" s="66" t="s">
        <v>531</v>
      </c>
      <c r="E123" s="67" t="s">
        <v>532</v>
      </c>
      <c r="F123" s="66" t="s">
        <v>418</v>
      </c>
      <c r="G123" s="68" t="s">
        <v>533</v>
      </c>
      <c r="H123" s="66" t="s">
        <v>534</v>
      </c>
      <c r="I123" s="79" t="s">
        <v>265</v>
      </c>
    </row>
    <row r="124" spans="1:9" ht="15" thickBot="1" x14ac:dyDescent="0.4">
      <c r="A124" s="78" t="s">
        <v>470</v>
      </c>
      <c r="B124" s="64" t="s">
        <v>535</v>
      </c>
      <c r="C124" s="65" t="s">
        <v>168</v>
      </c>
      <c r="D124" s="66" t="s">
        <v>481</v>
      </c>
      <c r="E124" s="67" t="s">
        <v>482</v>
      </c>
      <c r="F124" s="66" t="s">
        <v>536</v>
      </c>
      <c r="G124" s="68" t="s">
        <v>483</v>
      </c>
      <c r="H124" s="66" t="s">
        <v>484</v>
      </c>
      <c r="I124" s="79" t="s">
        <v>485</v>
      </c>
    </row>
    <row r="125" spans="1:9" ht="15" thickBot="1" x14ac:dyDescent="0.4">
      <c r="A125" s="78" t="s">
        <v>470</v>
      </c>
      <c r="B125" s="64" t="s">
        <v>537</v>
      </c>
      <c r="C125" s="65" t="s">
        <v>168</v>
      </c>
      <c r="D125" s="66" t="s">
        <v>276</v>
      </c>
      <c r="E125" s="67" t="s">
        <v>277</v>
      </c>
      <c r="F125" s="66" t="s">
        <v>390</v>
      </c>
      <c r="G125" s="68" t="s">
        <v>279</v>
      </c>
      <c r="H125" s="66" t="s">
        <v>280</v>
      </c>
      <c r="I125" s="79" t="s">
        <v>281</v>
      </c>
    </row>
    <row r="126" spans="1:9" ht="15" thickBot="1" x14ac:dyDescent="0.4">
      <c r="A126" s="78" t="s">
        <v>470</v>
      </c>
      <c r="B126" s="64" t="s">
        <v>538</v>
      </c>
      <c r="C126" s="65" t="s">
        <v>168</v>
      </c>
      <c r="D126" s="66" t="s">
        <v>256</v>
      </c>
      <c r="E126" s="67" t="s">
        <v>257</v>
      </c>
      <c r="F126" s="66" t="s">
        <v>319</v>
      </c>
      <c r="G126" s="68" t="s">
        <v>258</v>
      </c>
      <c r="H126" s="66" t="s">
        <v>259</v>
      </c>
      <c r="I126" s="79" t="s">
        <v>260</v>
      </c>
    </row>
    <row r="127" spans="1:9" ht="15" thickBot="1" x14ac:dyDescent="0.4">
      <c r="A127" s="78" t="s">
        <v>470</v>
      </c>
      <c r="B127" s="64" t="s">
        <v>539</v>
      </c>
      <c r="C127" s="65" t="s">
        <v>168</v>
      </c>
      <c r="D127" s="66" t="s">
        <v>335</v>
      </c>
      <c r="E127" s="67" t="s">
        <v>336</v>
      </c>
      <c r="F127" s="66" t="s">
        <v>206</v>
      </c>
      <c r="G127" s="68" t="s">
        <v>338</v>
      </c>
      <c r="H127" s="66" t="s">
        <v>339</v>
      </c>
      <c r="I127" s="79" t="s">
        <v>340</v>
      </c>
    </row>
    <row r="128" spans="1:9" ht="15" thickBot="1" x14ac:dyDescent="0.4">
      <c r="A128" s="78" t="s">
        <v>470</v>
      </c>
      <c r="B128" s="64" t="s">
        <v>540</v>
      </c>
      <c r="C128" s="65" t="s">
        <v>168</v>
      </c>
      <c r="D128" s="66" t="s">
        <v>364</v>
      </c>
      <c r="E128" s="67" t="s">
        <v>365</v>
      </c>
      <c r="F128" s="66" t="s">
        <v>541</v>
      </c>
      <c r="G128" s="68" t="s">
        <v>367</v>
      </c>
      <c r="H128" s="66" t="s">
        <v>368</v>
      </c>
      <c r="I128" s="79" t="s">
        <v>369</v>
      </c>
    </row>
    <row r="129" spans="1:9" ht="15" thickBot="1" x14ac:dyDescent="0.4">
      <c r="A129" s="78" t="s">
        <v>470</v>
      </c>
      <c r="B129" s="64" t="s">
        <v>542</v>
      </c>
      <c r="C129" s="65" t="s">
        <v>168</v>
      </c>
      <c r="D129" s="66" t="s">
        <v>197</v>
      </c>
      <c r="E129" s="67" t="s">
        <v>198</v>
      </c>
      <c r="F129" s="66" t="s">
        <v>398</v>
      </c>
      <c r="G129" s="68" t="s">
        <v>200</v>
      </c>
      <c r="H129" s="66" t="s">
        <v>201</v>
      </c>
      <c r="I129" s="79" t="s">
        <v>202</v>
      </c>
    </row>
    <row r="130" spans="1:9" ht="15" thickBot="1" x14ac:dyDescent="0.4">
      <c r="A130" s="78" t="s">
        <v>543</v>
      </c>
      <c r="B130" s="64" t="s">
        <v>544</v>
      </c>
      <c r="C130" s="65" t="s">
        <v>168</v>
      </c>
      <c r="D130" s="66" t="s">
        <v>364</v>
      </c>
      <c r="E130" s="67" t="s">
        <v>365</v>
      </c>
      <c r="F130" s="66" t="s">
        <v>545</v>
      </c>
      <c r="G130" s="68" t="s">
        <v>367</v>
      </c>
      <c r="H130" s="66" t="s">
        <v>368</v>
      </c>
      <c r="I130" s="79" t="s">
        <v>369</v>
      </c>
    </row>
    <row r="131" spans="1:9" ht="15" thickBot="1" x14ac:dyDescent="0.4">
      <c r="A131" s="78" t="s">
        <v>543</v>
      </c>
      <c r="B131" s="64" t="s">
        <v>546</v>
      </c>
      <c r="C131" s="65" t="s">
        <v>168</v>
      </c>
      <c r="D131" s="66" t="s">
        <v>547</v>
      </c>
      <c r="E131" s="67" t="s">
        <v>548</v>
      </c>
      <c r="F131" s="66" t="s">
        <v>254</v>
      </c>
      <c r="G131" s="68" t="s">
        <v>549</v>
      </c>
      <c r="H131" s="66" t="s">
        <v>550</v>
      </c>
      <c r="I131" s="79" t="s">
        <v>551</v>
      </c>
    </row>
    <row r="132" spans="1:9" ht="15" thickBot="1" x14ac:dyDescent="0.4">
      <c r="A132" s="78" t="s">
        <v>543</v>
      </c>
      <c r="B132" s="64" t="s">
        <v>552</v>
      </c>
      <c r="C132" s="65" t="s">
        <v>168</v>
      </c>
      <c r="D132" s="66" t="s">
        <v>204</v>
      </c>
      <c r="E132" s="67" t="s">
        <v>205</v>
      </c>
      <c r="F132" s="66" t="s">
        <v>403</v>
      </c>
      <c r="G132" s="68" t="s">
        <v>207</v>
      </c>
      <c r="H132" s="66" t="s">
        <v>208</v>
      </c>
      <c r="I132" s="79" t="s">
        <v>209</v>
      </c>
    </row>
    <row r="133" spans="1:9" ht="15" thickBot="1" x14ac:dyDescent="0.4">
      <c r="A133" s="78" t="s">
        <v>543</v>
      </c>
      <c r="B133" s="64" t="s">
        <v>553</v>
      </c>
      <c r="C133" s="65" t="s">
        <v>168</v>
      </c>
      <c r="D133" s="66" t="s">
        <v>256</v>
      </c>
      <c r="E133" s="67" t="s">
        <v>257</v>
      </c>
      <c r="F133" s="66" t="s">
        <v>554</v>
      </c>
      <c r="G133" s="68" t="s">
        <v>258</v>
      </c>
      <c r="H133" s="66" t="s">
        <v>259</v>
      </c>
      <c r="I133" s="79" t="s">
        <v>260</v>
      </c>
    </row>
    <row r="134" spans="1:9" ht="15" thickBot="1" x14ac:dyDescent="0.4">
      <c r="A134" s="78" t="s">
        <v>543</v>
      </c>
      <c r="B134" s="64" t="s">
        <v>555</v>
      </c>
      <c r="C134" s="65" t="s">
        <v>168</v>
      </c>
      <c r="D134" s="66" t="s">
        <v>262</v>
      </c>
      <c r="E134" s="67" t="s">
        <v>263</v>
      </c>
      <c r="F134" s="66" t="s">
        <v>556</v>
      </c>
      <c r="G134" s="68" t="s">
        <v>265</v>
      </c>
      <c r="H134" s="66" t="s">
        <v>266</v>
      </c>
      <c r="I134" s="79" t="s">
        <v>267</v>
      </c>
    </row>
    <row r="135" spans="1:9" ht="15" thickBot="1" x14ac:dyDescent="0.4">
      <c r="A135" s="78" t="s">
        <v>543</v>
      </c>
      <c r="B135" s="64" t="s">
        <v>557</v>
      </c>
      <c r="C135" s="65" t="s">
        <v>168</v>
      </c>
      <c r="D135" s="66" t="s">
        <v>183</v>
      </c>
      <c r="E135" s="67" t="s">
        <v>184</v>
      </c>
      <c r="F135" s="66" t="s">
        <v>249</v>
      </c>
      <c r="G135" s="68" t="s">
        <v>186</v>
      </c>
      <c r="H135" s="66" t="s">
        <v>187</v>
      </c>
      <c r="I135" s="79" t="s">
        <v>188</v>
      </c>
    </row>
    <row r="136" spans="1:9" ht="15" thickBot="1" x14ac:dyDescent="0.4">
      <c r="A136" s="78" t="s">
        <v>543</v>
      </c>
      <c r="B136" s="64" t="s">
        <v>558</v>
      </c>
      <c r="C136" s="65" t="s">
        <v>168</v>
      </c>
      <c r="D136" s="66" t="s">
        <v>524</v>
      </c>
      <c r="E136" s="67" t="s">
        <v>525</v>
      </c>
      <c r="F136" s="66" t="s">
        <v>199</v>
      </c>
      <c r="G136" s="68" t="s">
        <v>526</v>
      </c>
      <c r="H136" s="66" t="s">
        <v>527</v>
      </c>
      <c r="I136" s="79" t="s">
        <v>528</v>
      </c>
    </row>
    <row r="137" spans="1:9" ht="15" thickBot="1" x14ac:dyDescent="0.4">
      <c r="A137" s="78" t="s">
        <v>543</v>
      </c>
      <c r="B137" s="64" t="s">
        <v>559</v>
      </c>
      <c r="C137" s="65" t="s">
        <v>168</v>
      </c>
      <c r="D137" s="66" t="s">
        <v>429</v>
      </c>
      <c r="E137" s="67" t="s">
        <v>430</v>
      </c>
      <c r="F137" s="66" t="s">
        <v>560</v>
      </c>
      <c r="G137" s="68" t="s">
        <v>431</v>
      </c>
      <c r="H137" s="66" t="s">
        <v>432</v>
      </c>
      <c r="I137" s="79" t="s">
        <v>433</v>
      </c>
    </row>
    <row r="138" spans="1:9" ht="15" thickBot="1" x14ac:dyDescent="0.4">
      <c r="A138" s="78" t="s">
        <v>543</v>
      </c>
      <c r="B138" s="64" t="s">
        <v>561</v>
      </c>
      <c r="C138" s="65" t="s">
        <v>168</v>
      </c>
      <c r="D138" s="66" t="s">
        <v>262</v>
      </c>
      <c r="E138" s="67" t="s">
        <v>263</v>
      </c>
      <c r="F138" s="66" t="s">
        <v>292</v>
      </c>
      <c r="G138" s="68" t="s">
        <v>265</v>
      </c>
      <c r="H138" s="66" t="s">
        <v>266</v>
      </c>
      <c r="I138" s="79" t="s">
        <v>267</v>
      </c>
    </row>
    <row r="139" spans="1:9" ht="15" thickBot="1" x14ac:dyDescent="0.4">
      <c r="A139" s="78" t="s">
        <v>543</v>
      </c>
      <c r="B139" s="64" t="s">
        <v>562</v>
      </c>
      <c r="C139" s="65" t="s">
        <v>168</v>
      </c>
      <c r="D139" s="66" t="s">
        <v>312</v>
      </c>
      <c r="E139" s="67" t="s">
        <v>313</v>
      </c>
      <c r="F139" s="66" t="s">
        <v>199</v>
      </c>
      <c r="G139" s="68" t="s">
        <v>315</v>
      </c>
      <c r="H139" s="66" t="s">
        <v>316</v>
      </c>
      <c r="I139" s="79" t="s">
        <v>317</v>
      </c>
    </row>
    <row r="140" spans="1:9" ht="15" thickBot="1" x14ac:dyDescent="0.4">
      <c r="A140" s="78" t="s">
        <v>543</v>
      </c>
      <c r="B140" s="64" t="s">
        <v>563</v>
      </c>
      <c r="C140" s="65" t="s">
        <v>168</v>
      </c>
      <c r="D140" s="66" t="s">
        <v>176</v>
      </c>
      <c r="E140" s="67" t="s">
        <v>177</v>
      </c>
      <c r="F140" s="66" t="s">
        <v>366</v>
      </c>
      <c r="G140" s="68" t="s">
        <v>179</v>
      </c>
      <c r="H140" s="66" t="s">
        <v>180</v>
      </c>
      <c r="I140" s="79" t="s">
        <v>181</v>
      </c>
    </row>
    <row r="141" spans="1:9" ht="15" thickBot="1" x14ac:dyDescent="0.4">
      <c r="A141" s="78" t="s">
        <v>543</v>
      </c>
      <c r="B141" s="64" t="s">
        <v>564</v>
      </c>
      <c r="C141" s="65" t="s">
        <v>168</v>
      </c>
      <c r="D141" s="66" t="s">
        <v>269</v>
      </c>
      <c r="E141" s="67" t="s">
        <v>270</v>
      </c>
      <c r="F141" s="66" t="s">
        <v>509</v>
      </c>
      <c r="G141" s="68" t="s">
        <v>272</v>
      </c>
      <c r="H141" s="66" t="s">
        <v>273</v>
      </c>
      <c r="I141" s="79" t="s">
        <v>274</v>
      </c>
    </row>
    <row r="142" spans="1:9" ht="15" thickBot="1" x14ac:dyDescent="0.4">
      <c r="A142" s="78" t="s">
        <v>543</v>
      </c>
      <c r="B142" s="64" t="s">
        <v>565</v>
      </c>
      <c r="C142" s="65" t="s">
        <v>168</v>
      </c>
      <c r="D142" s="66" t="s">
        <v>408</v>
      </c>
      <c r="E142" s="67" t="s">
        <v>409</v>
      </c>
      <c r="F142" s="66" t="s">
        <v>566</v>
      </c>
      <c r="G142" s="68" t="s">
        <v>411</v>
      </c>
      <c r="H142" s="66" t="s">
        <v>179</v>
      </c>
      <c r="I142" s="79" t="s">
        <v>412</v>
      </c>
    </row>
    <row r="143" spans="1:9" ht="15" thickBot="1" x14ac:dyDescent="0.4">
      <c r="A143" s="78" t="s">
        <v>543</v>
      </c>
      <c r="B143" s="64" t="s">
        <v>567</v>
      </c>
      <c r="C143" s="65" t="s">
        <v>168</v>
      </c>
      <c r="D143" s="66" t="s">
        <v>547</v>
      </c>
      <c r="E143" s="67" t="s">
        <v>548</v>
      </c>
      <c r="F143" s="66" t="s">
        <v>171</v>
      </c>
      <c r="G143" s="68" t="s">
        <v>549</v>
      </c>
      <c r="H143" s="66" t="s">
        <v>550</v>
      </c>
      <c r="I143" s="79" t="s">
        <v>551</v>
      </c>
    </row>
    <row r="144" spans="1:9" ht="15" thickBot="1" x14ac:dyDescent="0.4">
      <c r="A144" s="78" t="s">
        <v>543</v>
      </c>
      <c r="B144" s="64" t="s">
        <v>568</v>
      </c>
      <c r="C144" s="65" t="s">
        <v>168</v>
      </c>
      <c r="D144" s="66" t="s">
        <v>461</v>
      </c>
      <c r="E144" s="67" t="s">
        <v>462</v>
      </c>
      <c r="F144" s="66" t="s">
        <v>383</v>
      </c>
      <c r="G144" s="68" t="s">
        <v>464</v>
      </c>
      <c r="H144" s="66" t="s">
        <v>465</v>
      </c>
      <c r="I144" s="79" t="s">
        <v>466</v>
      </c>
    </row>
    <row r="145" spans="1:9" ht="15" thickBot="1" x14ac:dyDescent="0.4">
      <c r="A145" s="78" t="s">
        <v>543</v>
      </c>
      <c r="B145" s="64" t="s">
        <v>569</v>
      </c>
      <c r="C145" s="65" t="s">
        <v>168</v>
      </c>
      <c r="D145" s="66" t="s">
        <v>190</v>
      </c>
      <c r="E145" s="67" t="s">
        <v>191</v>
      </c>
      <c r="F145" s="66" t="s">
        <v>242</v>
      </c>
      <c r="G145" s="68" t="s">
        <v>193</v>
      </c>
      <c r="H145" s="66" t="s">
        <v>194</v>
      </c>
      <c r="I145" s="79" t="s">
        <v>195</v>
      </c>
    </row>
    <row r="146" spans="1:9" ht="15" thickBot="1" x14ac:dyDescent="0.4">
      <c r="A146" s="78" t="s">
        <v>543</v>
      </c>
      <c r="B146" s="64" t="s">
        <v>570</v>
      </c>
      <c r="C146" s="65" t="s">
        <v>168</v>
      </c>
      <c r="D146" s="66" t="s">
        <v>169</v>
      </c>
      <c r="E146" s="67" t="s">
        <v>170</v>
      </c>
      <c r="F146" s="66" t="s">
        <v>278</v>
      </c>
      <c r="G146" s="68" t="s">
        <v>172</v>
      </c>
      <c r="H146" s="66" t="s">
        <v>173</v>
      </c>
      <c r="I146" s="79" t="s">
        <v>174</v>
      </c>
    </row>
    <row r="147" spans="1:9" ht="15" thickBot="1" x14ac:dyDescent="0.4">
      <c r="A147" s="78" t="s">
        <v>543</v>
      </c>
      <c r="B147" s="64" t="s">
        <v>571</v>
      </c>
      <c r="C147" s="65" t="s">
        <v>168</v>
      </c>
      <c r="D147" s="66" t="s">
        <v>256</v>
      </c>
      <c r="E147" s="67" t="s">
        <v>257</v>
      </c>
      <c r="F147" s="66" t="s">
        <v>507</v>
      </c>
      <c r="G147" s="68" t="s">
        <v>258</v>
      </c>
      <c r="H147" s="66" t="s">
        <v>259</v>
      </c>
      <c r="I147" s="79" t="s">
        <v>260</v>
      </c>
    </row>
    <row r="148" spans="1:9" ht="15" thickBot="1" x14ac:dyDescent="0.4">
      <c r="A148" s="78" t="s">
        <v>543</v>
      </c>
      <c r="B148" s="64" t="s">
        <v>572</v>
      </c>
      <c r="C148" s="65" t="s">
        <v>168</v>
      </c>
      <c r="D148" s="66" t="s">
        <v>312</v>
      </c>
      <c r="E148" s="67" t="s">
        <v>313</v>
      </c>
      <c r="F148" s="66" t="s">
        <v>573</v>
      </c>
      <c r="G148" s="68" t="s">
        <v>315</v>
      </c>
      <c r="H148" s="66" t="s">
        <v>316</v>
      </c>
      <c r="I148" s="79" t="s">
        <v>317</v>
      </c>
    </row>
    <row r="149" spans="1:9" ht="15" thickBot="1" x14ac:dyDescent="0.4">
      <c r="A149" s="78" t="s">
        <v>543</v>
      </c>
      <c r="B149" s="64" t="s">
        <v>574</v>
      </c>
      <c r="C149" s="65" t="s">
        <v>168</v>
      </c>
      <c r="D149" s="66" t="s">
        <v>256</v>
      </c>
      <c r="E149" s="67" t="s">
        <v>257</v>
      </c>
      <c r="F149" s="66" t="s">
        <v>509</v>
      </c>
      <c r="G149" s="68" t="s">
        <v>258</v>
      </c>
      <c r="H149" s="66" t="s">
        <v>259</v>
      </c>
      <c r="I149" s="79" t="s">
        <v>260</v>
      </c>
    </row>
    <row r="150" spans="1:9" ht="15" thickBot="1" x14ac:dyDescent="0.4">
      <c r="A150" s="78" t="s">
        <v>543</v>
      </c>
      <c r="B150" s="64" t="s">
        <v>575</v>
      </c>
      <c r="C150" s="65" t="s">
        <v>168</v>
      </c>
      <c r="D150" s="66" t="s">
        <v>373</v>
      </c>
      <c r="E150" s="67" t="s">
        <v>374</v>
      </c>
      <c r="F150" s="66" t="s">
        <v>576</v>
      </c>
      <c r="G150" s="68" t="s">
        <v>376</v>
      </c>
      <c r="H150" s="66" t="s">
        <v>362</v>
      </c>
      <c r="I150" s="79" t="s">
        <v>180</v>
      </c>
    </row>
    <row r="151" spans="1:9" ht="15" thickBot="1" x14ac:dyDescent="0.4">
      <c r="A151" s="78" t="s">
        <v>543</v>
      </c>
      <c r="B151" s="64" t="s">
        <v>577</v>
      </c>
      <c r="C151" s="65" t="s">
        <v>168</v>
      </c>
      <c r="D151" s="66" t="s">
        <v>450</v>
      </c>
      <c r="E151" s="67" t="s">
        <v>451</v>
      </c>
      <c r="F151" s="66" t="s">
        <v>199</v>
      </c>
      <c r="G151" s="68" t="s">
        <v>452</v>
      </c>
      <c r="H151" s="66" t="s">
        <v>453</v>
      </c>
      <c r="I151" s="79" t="s">
        <v>454</v>
      </c>
    </row>
    <row r="152" spans="1:9" ht="15" thickBot="1" x14ac:dyDescent="0.4">
      <c r="A152" s="78" t="s">
        <v>578</v>
      </c>
      <c r="B152" s="64" t="s">
        <v>579</v>
      </c>
      <c r="C152" s="65" t="s">
        <v>168</v>
      </c>
      <c r="D152" s="66" t="s">
        <v>329</v>
      </c>
      <c r="E152" s="67" t="s">
        <v>330</v>
      </c>
      <c r="F152" s="66" t="s">
        <v>264</v>
      </c>
      <c r="G152" s="68" t="s">
        <v>332</v>
      </c>
      <c r="H152" s="66" t="s">
        <v>333</v>
      </c>
      <c r="I152" s="79" t="s">
        <v>244</v>
      </c>
    </row>
    <row r="153" spans="1:9" ht="15" thickBot="1" x14ac:dyDescent="0.4">
      <c r="A153" s="78" t="s">
        <v>578</v>
      </c>
      <c r="B153" s="64" t="s">
        <v>580</v>
      </c>
      <c r="C153" s="65" t="s">
        <v>168</v>
      </c>
      <c r="D153" s="66" t="s">
        <v>429</v>
      </c>
      <c r="E153" s="67" t="s">
        <v>430</v>
      </c>
      <c r="F153" s="66" t="s">
        <v>206</v>
      </c>
      <c r="G153" s="68" t="s">
        <v>431</v>
      </c>
      <c r="H153" s="66" t="s">
        <v>432</v>
      </c>
      <c r="I153" s="79" t="s">
        <v>433</v>
      </c>
    </row>
    <row r="154" spans="1:9" ht="15" thickBot="1" x14ac:dyDescent="0.4">
      <c r="A154" s="78" t="s">
        <v>578</v>
      </c>
      <c r="B154" s="64" t="s">
        <v>581</v>
      </c>
      <c r="C154" s="65" t="s">
        <v>168</v>
      </c>
      <c r="D154" s="66" t="s">
        <v>524</v>
      </c>
      <c r="E154" s="67" t="s">
        <v>525</v>
      </c>
      <c r="F154" s="66" t="s">
        <v>582</v>
      </c>
      <c r="G154" s="68" t="s">
        <v>526</v>
      </c>
      <c r="H154" s="66" t="s">
        <v>527</v>
      </c>
      <c r="I154" s="79" t="s">
        <v>528</v>
      </c>
    </row>
    <row r="155" spans="1:9" ht="15" thickBot="1" x14ac:dyDescent="0.4">
      <c r="A155" s="78" t="s">
        <v>578</v>
      </c>
      <c r="B155" s="64" t="s">
        <v>583</v>
      </c>
      <c r="C155" s="65" t="s">
        <v>168</v>
      </c>
      <c r="D155" s="66" t="s">
        <v>408</v>
      </c>
      <c r="E155" s="67" t="s">
        <v>409</v>
      </c>
      <c r="F155" s="66" t="s">
        <v>249</v>
      </c>
      <c r="G155" s="68" t="s">
        <v>411</v>
      </c>
      <c r="H155" s="66" t="s">
        <v>179</v>
      </c>
      <c r="I155" s="79" t="s">
        <v>412</v>
      </c>
    </row>
    <row r="156" spans="1:9" ht="15" thickBot="1" x14ac:dyDescent="0.4">
      <c r="A156" s="78" t="s">
        <v>578</v>
      </c>
      <c r="B156" s="64" t="s">
        <v>584</v>
      </c>
      <c r="C156" s="65" t="s">
        <v>168</v>
      </c>
      <c r="D156" s="66" t="s">
        <v>269</v>
      </c>
      <c r="E156" s="67" t="s">
        <v>270</v>
      </c>
      <c r="F156" s="66" t="s">
        <v>585</v>
      </c>
      <c r="G156" s="68" t="s">
        <v>272</v>
      </c>
      <c r="H156" s="66" t="s">
        <v>273</v>
      </c>
      <c r="I156" s="79" t="s">
        <v>274</v>
      </c>
    </row>
    <row r="157" spans="1:9" ht="15" thickBot="1" x14ac:dyDescent="0.4">
      <c r="A157" s="78" t="s">
        <v>578</v>
      </c>
      <c r="B157" s="64" t="s">
        <v>586</v>
      </c>
      <c r="C157" s="65" t="s">
        <v>168</v>
      </c>
      <c r="D157" s="66" t="s">
        <v>329</v>
      </c>
      <c r="E157" s="67" t="s">
        <v>330</v>
      </c>
      <c r="F157" s="66" t="s">
        <v>587</v>
      </c>
      <c r="G157" s="68" t="s">
        <v>332</v>
      </c>
      <c r="H157" s="66" t="s">
        <v>333</v>
      </c>
      <c r="I157" s="79" t="s">
        <v>244</v>
      </c>
    </row>
    <row r="158" spans="1:9" ht="15" thickBot="1" x14ac:dyDescent="0.4">
      <c r="A158" s="78" t="s">
        <v>578</v>
      </c>
      <c r="B158" s="64" t="s">
        <v>588</v>
      </c>
      <c r="C158" s="65" t="s">
        <v>168</v>
      </c>
      <c r="D158" s="66" t="s">
        <v>262</v>
      </c>
      <c r="E158" s="67" t="s">
        <v>263</v>
      </c>
      <c r="F158" s="66" t="s">
        <v>355</v>
      </c>
      <c r="G158" s="68" t="s">
        <v>265</v>
      </c>
      <c r="H158" s="66" t="s">
        <v>266</v>
      </c>
      <c r="I158" s="79" t="s">
        <v>267</v>
      </c>
    </row>
    <row r="159" spans="1:9" ht="15" thickBot="1" x14ac:dyDescent="0.4">
      <c r="A159" s="78" t="s">
        <v>578</v>
      </c>
      <c r="B159" s="64" t="s">
        <v>589</v>
      </c>
      <c r="C159" s="65" t="s">
        <v>168</v>
      </c>
      <c r="D159" s="66" t="s">
        <v>269</v>
      </c>
      <c r="E159" s="67" t="s">
        <v>270</v>
      </c>
      <c r="F159" s="66" t="s">
        <v>590</v>
      </c>
      <c r="G159" s="68" t="s">
        <v>272</v>
      </c>
      <c r="H159" s="66" t="s">
        <v>273</v>
      </c>
      <c r="I159" s="79" t="s">
        <v>274</v>
      </c>
    </row>
    <row r="160" spans="1:9" ht="15" thickBot="1" x14ac:dyDescent="0.4">
      <c r="A160" s="78" t="s">
        <v>578</v>
      </c>
      <c r="B160" s="64" t="s">
        <v>591</v>
      </c>
      <c r="C160" s="65" t="s">
        <v>168</v>
      </c>
      <c r="D160" s="66" t="s">
        <v>364</v>
      </c>
      <c r="E160" s="67" t="s">
        <v>365</v>
      </c>
      <c r="F160" s="66" t="s">
        <v>592</v>
      </c>
      <c r="G160" s="68" t="s">
        <v>367</v>
      </c>
      <c r="H160" s="66" t="s">
        <v>368</v>
      </c>
      <c r="I160" s="79" t="s">
        <v>369</v>
      </c>
    </row>
    <row r="161" spans="1:9" ht="15" thickBot="1" x14ac:dyDescent="0.4">
      <c r="A161" s="78" t="s">
        <v>578</v>
      </c>
      <c r="B161" s="64" t="s">
        <v>593</v>
      </c>
      <c r="C161" s="65" t="s">
        <v>168</v>
      </c>
      <c r="D161" s="66" t="s">
        <v>594</v>
      </c>
      <c r="E161" s="67" t="s">
        <v>595</v>
      </c>
      <c r="F161" s="66" t="s">
        <v>493</v>
      </c>
      <c r="G161" s="68" t="s">
        <v>596</v>
      </c>
      <c r="H161" s="66" t="s">
        <v>597</v>
      </c>
      <c r="I161" s="79" t="s">
        <v>598</v>
      </c>
    </row>
    <row r="162" spans="1:9" ht="15" thickBot="1" x14ac:dyDescent="0.4">
      <c r="A162" s="78" t="s">
        <v>578</v>
      </c>
      <c r="B162" s="64" t="s">
        <v>599</v>
      </c>
      <c r="C162" s="65" t="s">
        <v>168</v>
      </c>
      <c r="D162" s="66" t="s">
        <v>276</v>
      </c>
      <c r="E162" s="67" t="s">
        <v>277</v>
      </c>
      <c r="F162" s="66" t="s">
        <v>519</v>
      </c>
      <c r="G162" s="68" t="s">
        <v>279</v>
      </c>
      <c r="H162" s="66" t="s">
        <v>280</v>
      </c>
      <c r="I162" s="79" t="s">
        <v>281</v>
      </c>
    </row>
    <row r="163" spans="1:9" ht="15" thickBot="1" x14ac:dyDescent="0.4">
      <c r="A163" s="78" t="s">
        <v>578</v>
      </c>
      <c r="B163" s="64" t="s">
        <v>600</v>
      </c>
      <c r="C163" s="65" t="s">
        <v>168</v>
      </c>
      <c r="D163" s="66" t="s">
        <v>429</v>
      </c>
      <c r="E163" s="67" t="s">
        <v>430</v>
      </c>
      <c r="F163" s="66" t="s">
        <v>496</v>
      </c>
      <c r="G163" s="68" t="s">
        <v>431</v>
      </c>
      <c r="H163" s="66" t="s">
        <v>432</v>
      </c>
      <c r="I163" s="79" t="s">
        <v>433</v>
      </c>
    </row>
    <row r="164" spans="1:9" ht="15" thickBot="1" x14ac:dyDescent="0.4">
      <c r="A164" s="78" t="s">
        <v>578</v>
      </c>
      <c r="B164" s="64" t="s">
        <v>601</v>
      </c>
      <c r="C164" s="65" t="s">
        <v>168</v>
      </c>
      <c r="D164" s="66" t="s">
        <v>429</v>
      </c>
      <c r="E164" s="67" t="s">
        <v>430</v>
      </c>
      <c r="F164" s="66" t="s">
        <v>602</v>
      </c>
      <c r="G164" s="68" t="s">
        <v>431</v>
      </c>
      <c r="H164" s="66" t="s">
        <v>432</v>
      </c>
      <c r="I164" s="79" t="s">
        <v>433</v>
      </c>
    </row>
    <row r="165" spans="1:9" ht="15" thickBot="1" x14ac:dyDescent="0.4">
      <c r="A165" s="78" t="s">
        <v>578</v>
      </c>
      <c r="B165" s="64" t="s">
        <v>603</v>
      </c>
      <c r="C165" s="65" t="s">
        <v>168</v>
      </c>
      <c r="D165" s="66" t="s">
        <v>408</v>
      </c>
      <c r="E165" s="67" t="s">
        <v>409</v>
      </c>
      <c r="F165" s="66" t="s">
        <v>427</v>
      </c>
      <c r="G165" s="68" t="s">
        <v>411</v>
      </c>
      <c r="H165" s="66" t="s">
        <v>179</v>
      </c>
      <c r="I165" s="79" t="s">
        <v>412</v>
      </c>
    </row>
    <row r="166" spans="1:9" ht="15" thickBot="1" x14ac:dyDescent="0.4">
      <c r="A166" s="78" t="s">
        <v>578</v>
      </c>
      <c r="B166" s="64" t="s">
        <v>604</v>
      </c>
      <c r="C166" s="65" t="s">
        <v>168</v>
      </c>
      <c r="D166" s="66" t="s">
        <v>335</v>
      </c>
      <c r="E166" s="67" t="s">
        <v>336</v>
      </c>
      <c r="F166" s="66" t="s">
        <v>371</v>
      </c>
      <c r="G166" s="68" t="s">
        <v>338</v>
      </c>
      <c r="H166" s="66" t="s">
        <v>339</v>
      </c>
      <c r="I166" s="79" t="s">
        <v>340</v>
      </c>
    </row>
    <row r="167" spans="1:9" ht="15" thickBot="1" x14ac:dyDescent="0.4">
      <c r="A167" s="78" t="s">
        <v>578</v>
      </c>
      <c r="B167" s="64" t="s">
        <v>605</v>
      </c>
      <c r="C167" s="65" t="s">
        <v>168</v>
      </c>
      <c r="D167" s="66" t="s">
        <v>429</v>
      </c>
      <c r="E167" s="67" t="s">
        <v>430</v>
      </c>
      <c r="F167" s="66" t="s">
        <v>427</v>
      </c>
      <c r="G167" s="68" t="s">
        <v>431</v>
      </c>
      <c r="H167" s="66" t="s">
        <v>432</v>
      </c>
      <c r="I167" s="79" t="s">
        <v>433</v>
      </c>
    </row>
    <row r="168" spans="1:9" ht="15" thickBot="1" x14ac:dyDescent="0.4">
      <c r="A168" s="80" t="s">
        <v>578</v>
      </c>
      <c r="B168" s="69" t="s">
        <v>606</v>
      </c>
      <c r="C168" s="70" t="s">
        <v>168</v>
      </c>
      <c r="D168" s="70" t="s">
        <v>607</v>
      </c>
      <c r="E168" s="70" t="s">
        <v>608</v>
      </c>
      <c r="F168" s="70" t="s">
        <v>609</v>
      </c>
      <c r="G168" s="70" t="s">
        <v>610</v>
      </c>
      <c r="H168" s="70" t="s">
        <v>611</v>
      </c>
      <c r="I168" s="81" t="s">
        <v>612</v>
      </c>
    </row>
    <row r="169" spans="1:9" ht="15" thickBot="1" x14ac:dyDescent="0.4">
      <c r="A169" s="78" t="s">
        <v>613</v>
      </c>
      <c r="B169" s="64" t="s">
        <v>614</v>
      </c>
      <c r="C169" s="65" t="s">
        <v>168</v>
      </c>
      <c r="D169" s="66" t="s">
        <v>276</v>
      </c>
      <c r="E169" s="67" t="s">
        <v>277</v>
      </c>
      <c r="F169" s="66" t="s">
        <v>371</v>
      </c>
      <c r="G169" s="68" t="s">
        <v>279</v>
      </c>
      <c r="H169" s="66" t="s">
        <v>280</v>
      </c>
      <c r="I169" s="79" t="s">
        <v>281</v>
      </c>
    </row>
    <row r="170" spans="1:9" ht="15" thickBot="1" x14ac:dyDescent="0.4">
      <c r="A170" s="78" t="s">
        <v>613</v>
      </c>
      <c r="B170" s="64" t="s">
        <v>615</v>
      </c>
      <c r="C170" s="65" t="s">
        <v>168</v>
      </c>
      <c r="D170" s="66" t="s">
        <v>285</v>
      </c>
      <c r="E170" s="67" t="s">
        <v>286</v>
      </c>
      <c r="F170" s="66" t="s">
        <v>616</v>
      </c>
      <c r="G170" s="68" t="s">
        <v>288</v>
      </c>
      <c r="H170" s="66" t="s">
        <v>289</v>
      </c>
      <c r="I170" s="79" t="s">
        <v>290</v>
      </c>
    </row>
    <row r="171" spans="1:9" ht="15" thickBot="1" x14ac:dyDescent="0.4">
      <c r="A171" s="78" t="s">
        <v>613</v>
      </c>
      <c r="B171" s="64" t="s">
        <v>617</v>
      </c>
      <c r="C171" s="65" t="s">
        <v>168</v>
      </c>
      <c r="D171" s="66" t="s">
        <v>233</v>
      </c>
      <c r="E171" s="67" t="s">
        <v>234</v>
      </c>
      <c r="F171" s="66" t="s">
        <v>206</v>
      </c>
      <c r="G171" s="68" t="s">
        <v>236</v>
      </c>
      <c r="H171" s="66" t="s">
        <v>237</v>
      </c>
      <c r="I171" s="79" t="s">
        <v>238</v>
      </c>
    </row>
    <row r="172" spans="1:9" ht="15" thickBot="1" x14ac:dyDescent="0.4">
      <c r="A172" s="78" t="s">
        <v>613</v>
      </c>
      <c r="B172" s="64" t="s">
        <v>618</v>
      </c>
      <c r="C172" s="65" t="s">
        <v>168</v>
      </c>
      <c r="D172" s="66" t="s">
        <v>512</v>
      </c>
      <c r="E172" s="67" t="s">
        <v>513</v>
      </c>
      <c r="F172" s="66" t="s">
        <v>514</v>
      </c>
      <c r="G172" s="68" t="s">
        <v>515</v>
      </c>
      <c r="H172" s="66" t="s">
        <v>516</v>
      </c>
      <c r="I172" s="79" t="s">
        <v>517</v>
      </c>
    </row>
    <row r="173" spans="1:9" ht="15" thickBot="1" x14ac:dyDescent="0.4">
      <c r="A173" s="78" t="s">
        <v>613</v>
      </c>
      <c r="B173" s="64" t="s">
        <v>619</v>
      </c>
      <c r="C173" s="65" t="s">
        <v>168</v>
      </c>
      <c r="D173" s="66" t="s">
        <v>256</v>
      </c>
      <c r="E173" s="67" t="s">
        <v>257</v>
      </c>
      <c r="F173" s="66" t="s">
        <v>456</v>
      </c>
      <c r="G173" s="68" t="s">
        <v>258</v>
      </c>
      <c r="H173" s="66" t="s">
        <v>259</v>
      </c>
      <c r="I173" s="79" t="s">
        <v>260</v>
      </c>
    </row>
    <row r="174" spans="1:9" ht="15" thickBot="1" x14ac:dyDescent="0.4">
      <c r="A174" s="78" t="s">
        <v>613</v>
      </c>
      <c r="B174" s="64" t="s">
        <v>620</v>
      </c>
      <c r="C174" s="65" t="s">
        <v>168</v>
      </c>
      <c r="D174" s="66" t="s">
        <v>408</v>
      </c>
      <c r="E174" s="67" t="s">
        <v>409</v>
      </c>
      <c r="F174" s="66" t="s">
        <v>621</v>
      </c>
      <c r="G174" s="68" t="s">
        <v>411</v>
      </c>
      <c r="H174" s="66" t="s">
        <v>179</v>
      </c>
      <c r="I174" s="79" t="s">
        <v>412</v>
      </c>
    </row>
    <row r="175" spans="1:9" ht="15" thickBot="1" x14ac:dyDescent="0.4">
      <c r="A175" s="78" t="s">
        <v>613</v>
      </c>
      <c r="B175" s="64" t="s">
        <v>622</v>
      </c>
      <c r="C175" s="65" t="s">
        <v>168</v>
      </c>
      <c r="D175" s="66" t="s">
        <v>204</v>
      </c>
      <c r="E175" s="67" t="s">
        <v>205</v>
      </c>
      <c r="F175" s="66" t="s">
        <v>623</v>
      </c>
      <c r="G175" s="68" t="s">
        <v>207</v>
      </c>
      <c r="H175" s="66" t="s">
        <v>208</v>
      </c>
      <c r="I175" s="79" t="s">
        <v>209</v>
      </c>
    </row>
    <row r="176" spans="1:9" ht="15" thickBot="1" x14ac:dyDescent="0.4">
      <c r="A176" s="78" t="s">
        <v>613</v>
      </c>
      <c r="B176" s="64" t="s">
        <v>624</v>
      </c>
      <c r="C176" s="65" t="s">
        <v>168</v>
      </c>
      <c r="D176" s="66" t="s">
        <v>461</v>
      </c>
      <c r="E176" s="67" t="s">
        <v>462</v>
      </c>
      <c r="F176" s="66" t="s">
        <v>287</v>
      </c>
      <c r="G176" s="68" t="s">
        <v>464</v>
      </c>
      <c r="H176" s="66" t="s">
        <v>465</v>
      </c>
      <c r="I176" s="79" t="s">
        <v>466</v>
      </c>
    </row>
    <row r="177" spans="1:9" ht="15" thickBot="1" x14ac:dyDescent="0.4">
      <c r="A177" s="78" t="s">
        <v>613</v>
      </c>
      <c r="B177" s="64" t="s">
        <v>625</v>
      </c>
      <c r="C177" s="65" t="s">
        <v>168</v>
      </c>
      <c r="D177" s="66" t="s">
        <v>276</v>
      </c>
      <c r="E177" s="67" t="s">
        <v>277</v>
      </c>
      <c r="F177" s="66" t="s">
        <v>324</v>
      </c>
      <c r="G177" s="68" t="s">
        <v>279</v>
      </c>
      <c r="H177" s="66" t="s">
        <v>280</v>
      </c>
      <c r="I177" s="79" t="s">
        <v>281</v>
      </c>
    </row>
    <row r="178" spans="1:9" ht="15" thickBot="1" x14ac:dyDescent="0.4">
      <c r="A178" s="78" t="s">
        <v>613</v>
      </c>
      <c r="B178" s="64" t="s">
        <v>626</v>
      </c>
      <c r="C178" s="65" t="s">
        <v>168</v>
      </c>
      <c r="D178" s="66" t="s">
        <v>204</v>
      </c>
      <c r="E178" s="67" t="s">
        <v>205</v>
      </c>
      <c r="F178" s="66" t="s">
        <v>337</v>
      </c>
      <c r="G178" s="68" t="s">
        <v>207</v>
      </c>
      <c r="H178" s="66" t="s">
        <v>208</v>
      </c>
      <c r="I178" s="79" t="s">
        <v>209</v>
      </c>
    </row>
    <row r="179" spans="1:9" ht="15" thickBot="1" x14ac:dyDescent="0.4">
      <c r="A179" s="78" t="s">
        <v>613</v>
      </c>
      <c r="B179" s="64" t="s">
        <v>627</v>
      </c>
      <c r="C179" s="65" t="s">
        <v>168</v>
      </c>
      <c r="D179" s="66" t="s">
        <v>498</v>
      </c>
      <c r="E179" s="67" t="s">
        <v>499</v>
      </c>
      <c r="F179" s="66" t="s">
        <v>264</v>
      </c>
      <c r="G179" s="68" t="s">
        <v>501</v>
      </c>
      <c r="H179" s="66" t="s">
        <v>502</v>
      </c>
      <c r="I179" s="79" t="s">
        <v>333</v>
      </c>
    </row>
    <row r="180" spans="1:9" ht="15" thickBot="1" x14ac:dyDescent="0.4">
      <c r="A180" s="78" t="s">
        <v>613</v>
      </c>
      <c r="B180" s="64" t="s">
        <v>628</v>
      </c>
      <c r="C180" s="65" t="s">
        <v>168</v>
      </c>
      <c r="D180" s="66" t="s">
        <v>276</v>
      </c>
      <c r="E180" s="67" t="s">
        <v>277</v>
      </c>
      <c r="F180" s="66" t="s">
        <v>629</v>
      </c>
      <c r="G180" s="68" t="s">
        <v>279</v>
      </c>
      <c r="H180" s="66" t="s">
        <v>280</v>
      </c>
      <c r="I180" s="79" t="s">
        <v>281</v>
      </c>
    </row>
    <row r="181" spans="1:9" ht="15" thickBot="1" x14ac:dyDescent="0.4">
      <c r="A181" s="78" t="s">
        <v>613</v>
      </c>
      <c r="B181" s="64" t="s">
        <v>630</v>
      </c>
      <c r="C181" s="65" t="s">
        <v>168</v>
      </c>
      <c r="D181" s="66" t="s">
        <v>276</v>
      </c>
      <c r="E181" s="67" t="s">
        <v>277</v>
      </c>
      <c r="F181" s="66" t="s">
        <v>287</v>
      </c>
      <c r="G181" s="68" t="s">
        <v>279</v>
      </c>
      <c r="H181" s="66" t="s">
        <v>280</v>
      </c>
      <c r="I181" s="79" t="s">
        <v>281</v>
      </c>
    </row>
    <row r="182" spans="1:9" ht="15" thickBot="1" x14ac:dyDescent="0.4">
      <c r="A182" s="78" t="s">
        <v>613</v>
      </c>
      <c r="B182" s="64" t="s">
        <v>631</v>
      </c>
      <c r="C182" s="65" t="s">
        <v>168</v>
      </c>
      <c r="D182" s="66" t="s">
        <v>204</v>
      </c>
      <c r="E182" s="67" t="s">
        <v>205</v>
      </c>
      <c r="F182" s="66" t="s">
        <v>632</v>
      </c>
      <c r="G182" s="68" t="s">
        <v>207</v>
      </c>
      <c r="H182" s="66" t="s">
        <v>208</v>
      </c>
      <c r="I182" s="79" t="s">
        <v>209</v>
      </c>
    </row>
    <row r="183" spans="1:9" ht="15" thickBot="1" x14ac:dyDescent="0.4">
      <c r="A183" s="78" t="s">
        <v>613</v>
      </c>
      <c r="B183" s="64" t="s">
        <v>633</v>
      </c>
      <c r="C183" s="65" t="s">
        <v>168</v>
      </c>
      <c r="D183" s="66" t="s">
        <v>226</v>
      </c>
      <c r="E183" s="67" t="s">
        <v>227</v>
      </c>
      <c r="F183" s="66" t="s">
        <v>337</v>
      </c>
      <c r="G183" s="68" t="s">
        <v>229</v>
      </c>
      <c r="H183" s="66" t="s">
        <v>230</v>
      </c>
      <c r="I183" s="79" t="s">
        <v>231</v>
      </c>
    </row>
    <row r="184" spans="1:9" ht="15" thickBot="1" x14ac:dyDescent="0.4">
      <c r="A184" s="78" t="s">
        <v>613</v>
      </c>
      <c r="B184" s="64" t="s">
        <v>634</v>
      </c>
      <c r="C184" s="65" t="s">
        <v>168</v>
      </c>
      <c r="D184" s="66" t="s">
        <v>373</v>
      </c>
      <c r="E184" s="67" t="s">
        <v>374</v>
      </c>
      <c r="F184" s="66" t="s">
        <v>383</v>
      </c>
      <c r="G184" s="68" t="s">
        <v>376</v>
      </c>
      <c r="H184" s="66" t="s">
        <v>362</v>
      </c>
      <c r="I184" s="79" t="s">
        <v>180</v>
      </c>
    </row>
    <row r="185" spans="1:9" ht="15" thickBot="1" x14ac:dyDescent="0.4">
      <c r="A185" s="78" t="s">
        <v>613</v>
      </c>
      <c r="B185" s="64" t="s">
        <v>635</v>
      </c>
      <c r="C185" s="65" t="s">
        <v>168</v>
      </c>
      <c r="D185" s="66" t="s">
        <v>213</v>
      </c>
      <c r="E185" s="67" t="s">
        <v>214</v>
      </c>
      <c r="F185" s="66" t="s">
        <v>425</v>
      </c>
      <c r="G185" s="68" t="s">
        <v>216</v>
      </c>
      <c r="H185" s="66" t="s">
        <v>217</v>
      </c>
      <c r="I185" s="79" t="s">
        <v>218</v>
      </c>
    </row>
    <row r="186" spans="1:9" ht="15" thickBot="1" x14ac:dyDescent="0.4">
      <c r="A186" s="80" t="s">
        <v>613</v>
      </c>
      <c r="B186" s="69" t="s">
        <v>636</v>
      </c>
      <c r="C186" s="70" t="s">
        <v>168</v>
      </c>
      <c r="D186" s="70" t="s">
        <v>190</v>
      </c>
      <c r="E186" s="70" t="s">
        <v>191</v>
      </c>
      <c r="F186" s="70" t="s">
        <v>637</v>
      </c>
      <c r="G186" s="70" t="s">
        <v>193</v>
      </c>
      <c r="H186" s="70" t="s">
        <v>194</v>
      </c>
      <c r="I186" s="81" t="s">
        <v>195</v>
      </c>
    </row>
    <row r="187" spans="1:9" ht="15" thickBot="1" x14ac:dyDescent="0.4">
      <c r="A187" s="78" t="s">
        <v>613</v>
      </c>
      <c r="B187" s="64" t="s">
        <v>638</v>
      </c>
      <c r="C187" s="65" t="s">
        <v>168</v>
      </c>
      <c r="D187" s="66" t="s">
        <v>461</v>
      </c>
      <c r="E187" s="67" t="s">
        <v>462</v>
      </c>
      <c r="F187" s="66" t="s">
        <v>509</v>
      </c>
      <c r="G187" s="68" t="s">
        <v>464</v>
      </c>
      <c r="H187" s="66" t="s">
        <v>465</v>
      </c>
      <c r="I187" s="79" t="s">
        <v>466</v>
      </c>
    </row>
    <row r="188" spans="1:9" ht="15" thickBot="1" x14ac:dyDescent="0.4">
      <c r="A188" s="78" t="s">
        <v>639</v>
      </c>
      <c r="B188" s="64" t="s">
        <v>640</v>
      </c>
      <c r="C188" s="65" t="s">
        <v>168</v>
      </c>
      <c r="D188" s="66" t="s">
        <v>169</v>
      </c>
      <c r="E188" s="67" t="s">
        <v>170</v>
      </c>
      <c r="F188" s="66" t="s">
        <v>641</v>
      </c>
      <c r="G188" s="68" t="s">
        <v>172</v>
      </c>
      <c r="H188" s="66" t="s">
        <v>173</v>
      </c>
      <c r="I188" s="79" t="s">
        <v>174</v>
      </c>
    </row>
    <row r="189" spans="1:9" ht="15" thickBot="1" x14ac:dyDescent="0.4">
      <c r="A189" s="78" t="s">
        <v>639</v>
      </c>
      <c r="B189" s="64" t="s">
        <v>642</v>
      </c>
      <c r="C189" s="65" t="s">
        <v>168</v>
      </c>
      <c r="D189" s="66" t="s">
        <v>262</v>
      </c>
      <c r="E189" s="67" t="s">
        <v>263</v>
      </c>
      <c r="F189" s="66" t="s">
        <v>472</v>
      </c>
      <c r="G189" s="68" t="s">
        <v>265</v>
      </c>
      <c r="H189" s="66" t="s">
        <v>266</v>
      </c>
      <c r="I189" s="79" t="s">
        <v>267</v>
      </c>
    </row>
    <row r="190" spans="1:9" ht="15" thickBot="1" x14ac:dyDescent="0.4">
      <c r="A190" s="78" t="s">
        <v>639</v>
      </c>
      <c r="B190" s="64" t="s">
        <v>643</v>
      </c>
      <c r="C190" s="65" t="s">
        <v>168</v>
      </c>
      <c r="D190" s="66" t="s">
        <v>247</v>
      </c>
      <c r="E190" s="67" t="s">
        <v>248</v>
      </c>
      <c r="F190" s="66" t="s">
        <v>381</v>
      </c>
      <c r="G190" s="68" t="s">
        <v>250</v>
      </c>
      <c r="H190" s="66" t="s">
        <v>251</v>
      </c>
      <c r="I190" s="79" t="s">
        <v>252</v>
      </c>
    </row>
    <row r="191" spans="1:9" ht="15" thickBot="1" x14ac:dyDescent="0.4">
      <c r="A191" s="78" t="s">
        <v>639</v>
      </c>
      <c r="B191" s="64" t="s">
        <v>644</v>
      </c>
      <c r="C191" s="65" t="s">
        <v>168</v>
      </c>
      <c r="D191" s="66" t="s">
        <v>408</v>
      </c>
      <c r="E191" s="67" t="s">
        <v>409</v>
      </c>
      <c r="F191" s="66" t="s">
        <v>463</v>
      </c>
      <c r="G191" s="68" t="s">
        <v>411</v>
      </c>
      <c r="H191" s="66" t="s">
        <v>179</v>
      </c>
      <c r="I191" s="79" t="s">
        <v>412</v>
      </c>
    </row>
    <row r="192" spans="1:9" ht="15" thickBot="1" x14ac:dyDescent="0.4">
      <c r="A192" s="78" t="s">
        <v>639</v>
      </c>
      <c r="B192" s="64" t="s">
        <v>645</v>
      </c>
      <c r="C192" s="65" t="s">
        <v>168</v>
      </c>
      <c r="D192" s="66" t="s">
        <v>269</v>
      </c>
      <c r="E192" s="67" t="s">
        <v>270</v>
      </c>
      <c r="F192" s="66" t="s">
        <v>623</v>
      </c>
      <c r="G192" s="68" t="s">
        <v>272</v>
      </c>
      <c r="H192" s="66" t="s">
        <v>273</v>
      </c>
      <c r="I192" s="79" t="s">
        <v>274</v>
      </c>
    </row>
    <row r="193" spans="1:9" ht="15" thickBot="1" x14ac:dyDescent="0.4">
      <c r="A193" s="78" t="s">
        <v>639</v>
      </c>
      <c r="B193" s="64" t="s">
        <v>646</v>
      </c>
      <c r="C193" s="65" t="s">
        <v>168</v>
      </c>
      <c r="D193" s="66" t="s">
        <v>262</v>
      </c>
      <c r="E193" s="67" t="s">
        <v>263</v>
      </c>
      <c r="F193" s="66" t="s">
        <v>459</v>
      </c>
      <c r="G193" s="68" t="s">
        <v>265</v>
      </c>
      <c r="H193" s="66" t="s">
        <v>266</v>
      </c>
      <c r="I193" s="79" t="s">
        <v>267</v>
      </c>
    </row>
    <row r="194" spans="1:9" ht="15" thickBot="1" x14ac:dyDescent="0.4">
      <c r="A194" s="78" t="s">
        <v>639</v>
      </c>
      <c r="B194" s="64" t="s">
        <v>647</v>
      </c>
      <c r="C194" s="65" t="s">
        <v>168</v>
      </c>
      <c r="D194" s="66" t="s">
        <v>498</v>
      </c>
      <c r="E194" s="67" t="s">
        <v>499</v>
      </c>
      <c r="F194" s="66" t="s">
        <v>648</v>
      </c>
      <c r="G194" s="68" t="s">
        <v>501</v>
      </c>
      <c r="H194" s="66" t="s">
        <v>502</v>
      </c>
      <c r="I194" s="79" t="s">
        <v>333</v>
      </c>
    </row>
    <row r="195" spans="1:9" ht="15" thickBot="1" x14ac:dyDescent="0.4">
      <c r="A195" s="78" t="s">
        <v>639</v>
      </c>
      <c r="B195" s="64" t="s">
        <v>649</v>
      </c>
      <c r="C195" s="65" t="s">
        <v>168</v>
      </c>
      <c r="D195" s="66" t="s">
        <v>269</v>
      </c>
      <c r="E195" s="67" t="s">
        <v>270</v>
      </c>
      <c r="F195" s="66" t="s">
        <v>641</v>
      </c>
      <c r="G195" s="68" t="s">
        <v>272</v>
      </c>
      <c r="H195" s="66" t="s">
        <v>273</v>
      </c>
      <c r="I195" s="79" t="s">
        <v>274</v>
      </c>
    </row>
    <row r="196" spans="1:9" ht="15" thickBot="1" x14ac:dyDescent="0.4">
      <c r="A196" s="78" t="s">
        <v>639</v>
      </c>
      <c r="B196" s="64" t="s">
        <v>650</v>
      </c>
      <c r="C196" s="65" t="s">
        <v>168</v>
      </c>
      <c r="D196" s="66" t="s">
        <v>301</v>
      </c>
      <c r="E196" s="67" t="s">
        <v>302</v>
      </c>
      <c r="F196" s="66" t="s">
        <v>438</v>
      </c>
      <c r="G196" s="68" t="s">
        <v>304</v>
      </c>
      <c r="H196" s="66" t="s">
        <v>305</v>
      </c>
      <c r="I196" s="79" t="s">
        <v>306</v>
      </c>
    </row>
    <row r="197" spans="1:9" ht="15" thickBot="1" x14ac:dyDescent="0.4">
      <c r="A197" s="78" t="s">
        <v>639</v>
      </c>
      <c r="B197" s="64" t="s">
        <v>651</v>
      </c>
      <c r="C197" s="65" t="s">
        <v>168</v>
      </c>
      <c r="D197" s="66" t="s">
        <v>240</v>
      </c>
      <c r="E197" s="67" t="s">
        <v>241</v>
      </c>
      <c r="F197" s="66" t="s">
        <v>652</v>
      </c>
      <c r="G197" s="68" t="s">
        <v>243</v>
      </c>
      <c r="H197" s="66" t="s">
        <v>244</v>
      </c>
      <c r="I197" s="79" t="s">
        <v>245</v>
      </c>
    </row>
    <row r="198" spans="1:9" ht="15" thickBot="1" x14ac:dyDescent="0.4">
      <c r="A198" s="78" t="s">
        <v>639</v>
      </c>
      <c r="B198" s="64" t="s">
        <v>653</v>
      </c>
      <c r="C198" s="65" t="s">
        <v>168</v>
      </c>
      <c r="D198" s="66" t="s">
        <v>654</v>
      </c>
      <c r="E198" s="67" t="s">
        <v>655</v>
      </c>
      <c r="F198" s="66" t="s">
        <v>178</v>
      </c>
      <c r="G198" s="68" t="s">
        <v>656</v>
      </c>
      <c r="H198" s="66" t="s">
        <v>657</v>
      </c>
      <c r="I198" s="79" t="s">
        <v>658</v>
      </c>
    </row>
    <row r="199" spans="1:9" ht="15" thickBot="1" x14ac:dyDescent="0.4">
      <c r="A199" s="78" t="s">
        <v>639</v>
      </c>
      <c r="B199" s="64" t="s">
        <v>659</v>
      </c>
      <c r="C199" s="65" t="s">
        <v>168</v>
      </c>
      <c r="D199" s="66" t="s">
        <v>322</v>
      </c>
      <c r="E199" s="67" t="s">
        <v>323</v>
      </c>
      <c r="F199" s="66" t="s">
        <v>489</v>
      </c>
      <c r="G199" s="68" t="s">
        <v>325</v>
      </c>
      <c r="H199" s="66" t="s">
        <v>326</v>
      </c>
      <c r="I199" s="79" t="s">
        <v>327</v>
      </c>
    </row>
    <row r="200" spans="1:9" ht="15" thickBot="1" x14ac:dyDescent="0.4">
      <c r="A200" s="78" t="s">
        <v>639</v>
      </c>
      <c r="B200" s="64" t="s">
        <v>660</v>
      </c>
      <c r="C200" s="65" t="s">
        <v>168</v>
      </c>
      <c r="D200" s="66" t="s">
        <v>481</v>
      </c>
      <c r="E200" s="67" t="s">
        <v>482</v>
      </c>
      <c r="F200" s="66" t="s">
        <v>661</v>
      </c>
      <c r="G200" s="68" t="s">
        <v>483</v>
      </c>
      <c r="H200" s="66" t="s">
        <v>484</v>
      </c>
      <c r="I200" s="79" t="s">
        <v>485</v>
      </c>
    </row>
    <row r="201" spans="1:9" ht="15" thickBot="1" x14ac:dyDescent="0.4">
      <c r="A201" s="80" t="s">
        <v>639</v>
      </c>
      <c r="B201" s="69" t="s">
        <v>662</v>
      </c>
      <c r="C201" s="70" t="s">
        <v>168</v>
      </c>
      <c r="D201" s="70" t="s">
        <v>357</v>
      </c>
      <c r="E201" s="70" t="s">
        <v>358</v>
      </c>
      <c r="F201" s="70" t="s">
        <v>406</v>
      </c>
      <c r="G201" s="70" t="s">
        <v>360</v>
      </c>
      <c r="H201" s="70" t="s">
        <v>361</v>
      </c>
      <c r="I201" s="81" t="s">
        <v>362</v>
      </c>
    </row>
    <row r="202" spans="1:9" ht="15" thickBot="1" x14ac:dyDescent="0.4">
      <c r="A202" s="80" t="s">
        <v>639</v>
      </c>
      <c r="B202" s="69" t="s">
        <v>663</v>
      </c>
      <c r="C202" s="70" t="s">
        <v>168</v>
      </c>
      <c r="D202" s="70" t="s">
        <v>344</v>
      </c>
      <c r="E202" s="70" t="s">
        <v>344</v>
      </c>
      <c r="F202" s="70" t="s">
        <v>344</v>
      </c>
      <c r="G202" s="70" t="s">
        <v>344</v>
      </c>
      <c r="H202" s="70" t="s">
        <v>344</v>
      </c>
      <c r="I202" s="81" t="s">
        <v>344</v>
      </c>
    </row>
    <row r="203" spans="1:9" ht="15" thickBot="1" x14ac:dyDescent="0.4">
      <c r="A203" s="78" t="s">
        <v>639</v>
      </c>
      <c r="B203" s="64" t="s">
        <v>664</v>
      </c>
      <c r="C203" s="65" t="s">
        <v>168</v>
      </c>
      <c r="D203" s="66" t="s">
        <v>204</v>
      </c>
      <c r="E203" s="67" t="s">
        <v>205</v>
      </c>
      <c r="F203" s="66" t="s">
        <v>366</v>
      </c>
      <c r="G203" s="68" t="s">
        <v>207</v>
      </c>
      <c r="H203" s="66" t="s">
        <v>208</v>
      </c>
      <c r="I203" s="79" t="s">
        <v>209</v>
      </c>
    </row>
    <row r="204" spans="1:9" ht="15" thickBot="1" x14ac:dyDescent="0.4">
      <c r="A204" s="78" t="s">
        <v>639</v>
      </c>
      <c r="B204" s="64" t="s">
        <v>665</v>
      </c>
      <c r="C204" s="65" t="s">
        <v>168</v>
      </c>
      <c r="D204" s="66" t="s">
        <v>233</v>
      </c>
      <c r="E204" s="67" t="s">
        <v>234</v>
      </c>
      <c r="F204" s="66" t="s">
        <v>319</v>
      </c>
      <c r="G204" s="68" t="s">
        <v>236</v>
      </c>
      <c r="H204" s="66" t="s">
        <v>237</v>
      </c>
      <c r="I204" s="79" t="s">
        <v>238</v>
      </c>
    </row>
    <row r="205" spans="1:9" ht="15" thickBot="1" x14ac:dyDescent="0.4">
      <c r="A205" s="78" t="s">
        <v>639</v>
      </c>
      <c r="B205" s="64" t="s">
        <v>666</v>
      </c>
      <c r="C205" s="71" t="s">
        <v>667</v>
      </c>
      <c r="D205" s="66" t="s">
        <v>240</v>
      </c>
      <c r="E205" s="67" t="s">
        <v>241</v>
      </c>
      <c r="F205" s="66" t="s">
        <v>310</v>
      </c>
      <c r="G205" s="68" t="s">
        <v>243</v>
      </c>
      <c r="H205" s="66" t="s">
        <v>244</v>
      </c>
      <c r="I205" s="79" t="s">
        <v>245</v>
      </c>
    </row>
    <row r="206" spans="1:9" ht="15" thickBot="1" x14ac:dyDescent="0.4">
      <c r="A206" s="80" t="s">
        <v>639</v>
      </c>
      <c r="B206" s="69" t="s">
        <v>668</v>
      </c>
      <c r="C206" s="70" t="s">
        <v>667</v>
      </c>
      <c r="D206" s="70" t="s">
        <v>669</v>
      </c>
      <c r="E206" s="70" t="s">
        <v>670</v>
      </c>
      <c r="F206" s="70" t="s">
        <v>671</v>
      </c>
      <c r="G206" s="70" t="s">
        <v>672</v>
      </c>
      <c r="H206" s="70" t="s">
        <v>673</v>
      </c>
      <c r="I206" s="81" t="s">
        <v>674</v>
      </c>
    </row>
    <row r="207" spans="1:9" ht="15" thickBot="1" x14ac:dyDescent="0.4">
      <c r="A207" s="78" t="s">
        <v>639</v>
      </c>
      <c r="B207" s="64" t="s">
        <v>675</v>
      </c>
      <c r="C207" s="71" t="s">
        <v>667</v>
      </c>
      <c r="D207" s="66" t="s">
        <v>676</v>
      </c>
      <c r="E207" s="67" t="s">
        <v>677</v>
      </c>
      <c r="F207" s="66" t="s">
        <v>425</v>
      </c>
      <c r="G207" s="68" t="s">
        <v>678</v>
      </c>
      <c r="H207" s="66" t="s">
        <v>679</v>
      </c>
      <c r="I207" s="79" t="s">
        <v>680</v>
      </c>
    </row>
    <row r="208" spans="1:9" ht="15" thickBot="1" x14ac:dyDescent="0.4">
      <c r="A208" s="80" t="s">
        <v>639</v>
      </c>
      <c r="B208" s="69" t="s">
        <v>681</v>
      </c>
      <c r="C208" s="70" t="s">
        <v>667</v>
      </c>
      <c r="D208" s="70" t="s">
        <v>682</v>
      </c>
      <c r="E208" s="70" t="s">
        <v>683</v>
      </c>
      <c r="F208" s="70" t="s">
        <v>684</v>
      </c>
      <c r="G208" s="70" t="s">
        <v>685</v>
      </c>
      <c r="H208" s="70" t="s">
        <v>686</v>
      </c>
      <c r="I208" s="81" t="s">
        <v>687</v>
      </c>
    </row>
    <row r="209" spans="1:9" ht="15" thickBot="1" x14ac:dyDescent="0.4">
      <c r="A209" s="78" t="s">
        <v>639</v>
      </c>
      <c r="B209" s="64" t="s">
        <v>688</v>
      </c>
      <c r="C209" s="71" t="s">
        <v>667</v>
      </c>
      <c r="D209" s="66" t="s">
        <v>408</v>
      </c>
      <c r="E209" s="67" t="s">
        <v>409</v>
      </c>
      <c r="F209" s="66" t="s">
        <v>459</v>
      </c>
      <c r="G209" s="68" t="s">
        <v>411</v>
      </c>
      <c r="H209" s="66" t="s">
        <v>179</v>
      </c>
      <c r="I209" s="79" t="s">
        <v>412</v>
      </c>
    </row>
    <row r="210" spans="1:9" ht="15" thickBot="1" x14ac:dyDescent="0.4">
      <c r="A210" s="78" t="s">
        <v>639</v>
      </c>
      <c r="B210" s="64" t="s">
        <v>689</v>
      </c>
      <c r="C210" s="71" t="s">
        <v>667</v>
      </c>
      <c r="D210" s="66" t="s">
        <v>329</v>
      </c>
      <c r="E210" s="67" t="s">
        <v>330</v>
      </c>
      <c r="F210" s="66" t="s">
        <v>690</v>
      </c>
      <c r="G210" s="68" t="s">
        <v>332</v>
      </c>
      <c r="H210" s="66" t="s">
        <v>333</v>
      </c>
      <c r="I210" s="79" t="s">
        <v>244</v>
      </c>
    </row>
    <row r="211" spans="1:9" ht="15" thickBot="1" x14ac:dyDescent="0.4">
      <c r="A211" s="80" t="s">
        <v>639</v>
      </c>
      <c r="B211" s="69" t="s">
        <v>691</v>
      </c>
      <c r="C211" s="70" t="s">
        <v>667</v>
      </c>
      <c r="D211" s="70" t="s">
        <v>692</v>
      </c>
      <c r="E211" s="70" t="s">
        <v>693</v>
      </c>
      <c r="F211" s="70" t="s">
        <v>694</v>
      </c>
      <c r="G211" s="70" t="s">
        <v>695</v>
      </c>
      <c r="H211" s="70" t="s">
        <v>696</v>
      </c>
      <c r="I211" s="81" t="s">
        <v>697</v>
      </c>
    </row>
    <row r="212" spans="1:9" ht="15" thickBot="1" x14ac:dyDescent="0.4">
      <c r="A212" s="78" t="s">
        <v>639</v>
      </c>
      <c r="B212" s="64" t="s">
        <v>698</v>
      </c>
      <c r="C212" s="71" t="s">
        <v>667</v>
      </c>
      <c r="D212" s="66" t="s">
        <v>699</v>
      </c>
      <c r="E212" s="67" t="s">
        <v>700</v>
      </c>
      <c r="F212" s="66" t="s">
        <v>254</v>
      </c>
      <c r="G212" s="68" t="s">
        <v>231</v>
      </c>
      <c r="H212" s="66" t="s">
        <v>701</v>
      </c>
      <c r="I212" s="79" t="s">
        <v>702</v>
      </c>
    </row>
    <row r="213" spans="1:9" ht="15" thickBot="1" x14ac:dyDescent="0.4">
      <c r="A213" s="78" t="s">
        <v>639</v>
      </c>
      <c r="B213" s="64" t="s">
        <v>703</v>
      </c>
      <c r="C213" s="71" t="s">
        <v>667</v>
      </c>
      <c r="D213" s="66" t="s">
        <v>498</v>
      </c>
      <c r="E213" s="67" t="s">
        <v>499</v>
      </c>
      <c r="F213" s="66" t="s">
        <v>211</v>
      </c>
      <c r="G213" s="68" t="s">
        <v>501</v>
      </c>
      <c r="H213" s="66" t="s">
        <v>502</v>
      </c>
      <c r="I213" s="79" t="s">
        <v>333</v>
      </c>
    </row>
    <row r="214" spans="1:9" ht="15" thickBot="1" x14ac:dyDescent="0.4">
      <c r="A214" s="78" t="s">
        <v>639</v>
      </c>
      <c r="B214" s="64" t="s">
        <v>704</v>
      </c>
      <c r="C214" s="71" t="s">
        <v>667</v>
      </c>
      <c r="D214" s="66" t="s">
        <v>547</v>
      </c>
      <c r="E214" s="67" t="s">
        <v>548</v>
      </c>
      <c r="F214" s="66" t="s">
        <v>375</v>
      </c>
      <c r="G214" s="68" t="s">
        <v>549</v>
      </c>
      <c r="H214" s="66" t="s">
        <v>550</v>
      </c>
      <c r="I214" s="79" t="s">
        <v>551</v>
      </c>
    </row>
    <row r="215" spans="1:9" ht="15" thickBot="1" x14ac:dyDescent="0.4">
      <c r="A215" s="80" t="s">
        <v>639</v>
      </c>
      <c r="B215" s="69" t="s">
        <v>705</v>
      </c>
      <c r="C215" s="70" t="s">
        <v>667</v>
      </c>
      <c r="D215" s="70" t="s">
        <v>322</v>
      </c>
      <c r="E215" s="70" t="s">
        <v>323</v>
      </c>
      <c r="F215" s="70" t="s">
        <v>706</v>
      </c>
      <c r="G215" s="70" t="s">
        <v>325</v>
      </c>
      <c r="H215" s="70" t="s">
        <v>326</v>
      </c>
      <c r="I215" s="81" t="s">
        <v>327</v>
      </c>
    </row>
    <row r="216" spans="1:9" ht="15" thickBot="1" x14ac:dyDescent="0.4">
      <c r="A216" s="78" t="s">
        <v>639</v>
      </c>
      <c r="B216" s="64" t="s">
        <v>707</v>
      </c>
      <c r="C216" s="71" t="s">
        <v>667</v>
      </c>
      <c r="D216" s="66" t="s">
        <v>197</v>
      </c>
      <c r="E216" s="67" t="s">
        <v>198</v>
      </c>
      <c r="F216" s="66" t="s">
        <v>708</v>
      </c>
      <c r="G216" s="68" t="s">
        <v>200</v>
      </c>
      <c r="H216" s="66" t="s">
        <v>201</v>
      </c>
      <c r="I216" s="79" t="s">
        <v>202</v>
      </c>
    </row>
    <row r="217" spans="1:9" ht="15" thickBot="1" x14ac:dyDescent="0.4">
      <c r="A217" s="78" t="s">
        <v>639</v>
      </c>
      <c r="B217" s="64" t="s">
        <v>709</v>
      </c>
      <c r="C217" s="71" t="s">
        <v>667</v>
      </c>
      <c r="D217" s="66" t="s">
        <v>226</v>
      </c>
      <c r="E217" s="67" t="s">
        <v>227</v>
      </c>
      <c r="F217" s="66" t="s">
        <v>171</v>
      </c>
      <c r="G217" s="68" t="s">
        <v>229</v>
      </c>
      <c r="H217" s="66" t="s">
        <v>230</v>
      </c>
      <c r="I217" s="79" t="s">
        <v>231</v>
      </c>
    </row>
    <row r="218" spans="1:9" ht="15" thickBot="1" x14ac:dyDescent="0.4">
      <c r="A218" s="78" t="s">
        <v>639</v>
      </c>
      <c r="B218" s="64" t="s">
        <v>710</v>
      </c>
      <c r="C218" s="71" t="s">
        <v>667</v>
      </c>
      <c r="D218" s="66" t="s">
        <v>169</v>
      </c>
      <c r="E218" s="67" t="s">
        <v>170</v>
      </c>
      <c r="F218" s="66" t="s">
        <v>623</v>
      </c>
      <c r="G218" s="68" t="s">
        <v>172</v>
      </c>
      <c r="H218" s="66" t="s">
        <v>173</v>
      </c>
      <c r="I218" s="79" t="s">
        <v>174</v>
      </c>
    </row>
    <row r="219" spans="1:9" ht="15" thickBot="1" x14ac:dyDescent="0.4">
      <c r="A219" s="78" t="s">
        <v>639</v>
      </c>
      <c r="B219" s="64" t="s">
        <v>711</v>
      </c>
      <c r="C219" s="71" t="s">
        <v>667</v>
      </c>
      <c r="D219" s="66" t="s">
        <v>450</v>
      </c>
      <c r="E219" s="67" t="s">
        <v>451</v>
      </c>
      <c r="F219" s="66" t="s">
        <v>254</v>
      </c>
      <c r="G219" s="68" t="s">
        <v>452</v>
      </c>
      <c r="H219" s="66" t="s">
        <v>453</v>
      </c>
      <c r="I219" s="79" t="s">
        <v>454</v>
      </c>
    </row>
    <row r="220" spans="1:9" ht="15" thickBot="1" x14ac:dyDescent="0.4">
      <c r="A220" s="80" t="s">
        <v>639</v>
      </c>
      <c r="B220" s="69" t="s">
        <v>712</v>
      </c>
      <c r="C220" s="70" t="s">
        <v>667</v>
      </c>
      <c r="D220" s="70" t="s">
        <v>713</v>
      </c>
      <c r="E220" s="70" t="s">
        <v>714</v>
      </c>
      <c r="F220" s="70" t="s">
        <v>715</v>
      </c>
      <c r="G220" s="70" t="s">
        <v>716</v>
      </c>
      <c r="H220" s="70" t="s">
        <v>717</v>
      </c>
      <c r="I220" s="81" t="s">
        <v>718</v>
      </c>
    </row>
    <row r="221" spans="1:9" ht="15" thickBot="1" x14ac:dyDescent="0.4">
      <c r="A221" s="78" t="s">
        <v>639</v>
      </c>
      <c r="B221" s="64" t="s">
        <v>719</v>
      </c>
      <c r="C221" s="71" t="s">
        <v>667</v>
      </c>
      <c r="D221" s="66" t="s">
        <v>713</v>
      </c>
      <c r="E221" s="67" t="s">
        <v>714</v>
      </c>
      <c r="F221" s="66" t="s">
        <v>254</v>
      </c>
      <c r="G221" s="68" t="s">
        <v>716</v>
      </c>
      <c r="H221" s="66" t="s">
        <v>717</v>
      </c>
      <c r="I221" s="79" t="s">
        <v>718</v>
      </c>
    </row>
    <row r="222" spans="1:9" ht="15" thickBot="1" x14ac:dyDescent="0.4">
      <c r="A222" s="78" t="s">
        <v>639</v>
      </c>
      <c r="B222" s="64" t="s">
        <v>720</v>
      </c>
      <c r="C222" s="71" t="s">
        <v>667</v>
      </c>
      <c r="D222" s="66" t="s">
        <v>721</v>
      </c>
      <c r="E222" s="67" t="s">
        <v>722</v>
      </c>
      <c r="F222" s="66" t="s">
        <v>723</v>
      </c>
      <c r="G222" s="68" t="s">
        <v>181</v>
      </c>
      <c r="H222" s="66" t="s">
        <v>724</v>
      </c>
      <c r="I222" s="79" t="s">
        <v>725</v>
      </c>
    </row>
    <row r="223" spans="1:9" ht="15" thickBot="1" x14ac:dyDescent="0.4">
      <c r="A223" s="80" t="s">
        <v>639</v>
      </c>
      <c r="B223" s="69" t="s">
        <v>726</v>
      </c>
      <c r="C223" s="70" t="s">
        <v>667</v>
      </c>
      <c r="D223" s="70" t="s">
        <v>461</v>
      </c>
      <c r="E223" s="70" t="s">
        <v>462</v>
      </c>
      <c r="F223" s="70" t="s">
        <v>684</v>
      </c>
      <c r="G223" s="70" t="s">
        <v>464</v>
      </c>
      <c r="H223" s="70" t="s">
        <v>465</v>
      </c>
      <c r="I223" s="81" t="s">
        <v>466</v>
      </c>
    </row>
    <row r="224" spans="1:9" ht="15" thickBot="1" x14ac:dyDescent="0.4">
      <c r="A224" s="78" t="s">
        <v>639</v>
      </c>
      <c r="B224" s="64" t="s">
        <v>727</v>
      </c>
      <c r="C224" s="71" t="s">
        <v>667</v>
      </c>
      <c r="D224" s="66" t="s">
        <v>461</v>
      </c>
      <c r="E224" s="67" t="s">
        <v>462</v>
      </c>
      <c r="F224" s="66" t="s">
        <v>383</v>
      </c>
      <c r="G224" s="68" t="s">
        <v>464</v>
      </c>
      <c r="H224" s="66" t="s">
        <v>465</v>
      </c>
      <c r="I224" s="79" t="s">
        <v>466</v>
      </c>
    </row>
    <row r="225" spans="1:9" ht="15" thickBot="1" x14ac:dyDescent="0.4">
      <c r="A225" s="78" t="s">
        <v>639</v>
      </c>
      <c r="B225" s="64" t="s">
        <v>728</v>
      </c>
      <c r="C225" s="71" t="s">
        <v>667</v>
      </c>
      <c r="D225" s="66" t="s">
        <v>682</v>
      </c>
      <c r="E225" s="67" t="s">
        <v>683</v>
      </c>
      <c r="F225" s="66" t="s">
        <v>355</v>
      </c>
      <c r="G225" s="68" t="s">
        <v>685</v>
      </c>
      <c r="H225" s="66" t="s">
        <v>686</v>
      </c>
      <c r="I225" s="79" t="s">
        <v>687</v>
      </c>
    </row>
    <row r="226" spans="1:9" ht="15" thickBot="1" x14ac:dyDescent="0.4">
      <c r="A226" s="78" t="s">
        <v>639</v>
      </c>
      <c r="B226" s="64" t="s">
        <v>729</v>
      </c>
      <c r="C226" s="71" t="s">
        <v>667</v>
      </c>
      <c r="D226" s="66" t="s">
        <v>547</v>
      </c>
      <c r="E226" s="67" t="s">
        <v>548</v>
      </c>
      <c r="F226" s="66" t="s">
        <v>418</v>
      </c>
      <c r="G226" s="68" t="s">
        <v>549</v>
      </c>
      <c r="H226" s="66" t="s">
        <v>550</v>
      </c>
      <c r="I226" s="79" t="s">
        <v>551</v>
      </c>
    </row>
    <row r="227" spans="1:9" ht="15" thickBot="1" x14ac:dyDescent="0.4">
      <c r="A227" s="78" t="s">
        <v>639</v>
      </c>
      <c r="B227" s="64" t="s">
        <v>730</v>
      </c>
      <c r="C227" s="71" t="s">
        <v>667</v>
      </c>
      <c r="D227" s="66" t="s">
        <v>731</v>
      </c>
      <c r="E227" s="67" t="s">
        <v>732</v>
      </c>
      <c r="F227" s="66" t="s">
        <v>303</v>
      </c>
      <c r="G227" s="68" t="s">
        <v>733</v>
      </c>
      <c r="H227" s="66" t="s">
        <v>734</v>
      </c>
      <c r="I227" s="79" t="s">
        <v>735</v>
      </c>
    </row>
    <row r="228" spans="1:9" ht="15" thickBot="1" x14ac:dyDescent="0.4">
      <c r="A228" s="78" t="s">
        <v>639</v>
      </c>
      <c r="B228" s="64" t="s">
        <v>736</v>
      </c>
      <c r="C228" s="71" t="s">
        <v>667</v>
      </c>
      <c r="D228" s="66" t="s">
        <v>512</v>
      </c>
      <c r="E228" s="67" t="s">
        <v>513</v>
      </c>
      <c r="F228" s="66" t="s">
        <v>371</v>
      </c>
      <c r="G228" s="68" t="s">
        <v>515</v>
      </c>
      <c r="H228" s="66" t="s">
        <v>516</v>
      </c>
      <c r="I228" s="79" t="s">
        <v>517</v>
      </c>
    </row>
    <row r="229" spans="1:9" ht="15" thickBot="1" x14ac:dyDescent="0.4">
      <c r="A229" s="78" t="s">
        <v>639</v>
      </c>
      <c r="B229" s="64" t="s">
        <v>737</v>
      </c>
      <c r="C229" s="71" t="s">
        <v>667</v>
      </c>
      <c r="D229" s="66" t="s">
        <v>301</v>
      </c>
      <c r="E229" s="67" t="s">
        <v>302</v>
      </c>
      <c r="F229" s="66" t="s">
        <v>378</v>
      </c>
      <c r="G229" s="68" t="s">
        <v>304</v>
      </c>
      <c r="H229" s="66" t="s">
        <v>305</v>
      </c>
      <c r="I229" s="79" t="s">
        <v>306</v>
      </c>
    </row>
    <row r="230" spans="1:9" ht="15" thickBot="1" x14ac:dyDescent="0.4">
      <c r="A230" s="80" t="s">
        <v>639</v>
      </c>
      <c r="B230" s="69" t="s">
        <v>738</v>
      </c>
      <c r="C230" s="70" t="s">
        <v>667</v>
      </c>
      <c r="D230" s="70" t="s">
        <v>461</v>
      </c>
      <c r="E230" s="70" t="s">
        <v>462</v>
      </c>
      <c r="F230" s="70" t="s">
        <v>171</v>
      </c>
      <c r="G230" s="70" t="s">
        <v>464</v>
      </c>
      <c r="H230" s="70" t="s">
        <v>465</v>
      </c>
      <c r="I230" s="81" t="s">
        <v>466</v>
      </c>
    </row>
    <row r="231" spans="1:9" ht="15" thickBot="1" x14ac:dyDescent="0.4">
      <c r="A231" s="78" t="s">
        <v>639</v>
      </c>
      <c r="B231" s="64" t="s">
        <v>739</v>
      </c>
      <c r="C231" s="71" t="s">
        <v>667</v>
      </c>
      <c r="D231" s="66" t="s">
        <v>692</v>
      </c>
      <c r="E231" s="67" t="s">
        <v>693</v>
      </c>
      <c r="F231" s="66" t="s">
        <v>661</v>
      </c>
      <c r="G231" s="68" t="s">
        <v>695</v>
      </c>
      <c r="H231" s="66" t="s">
        <v>696</v>
      </c>
      <c r="I231" s="79" t="s">
        <v>697</v>
      </c>
    </row>
    <row r="232" spans="1:9" x14ac:dyDescent="0.35">
      <c r="A232" s="82" t="s">
        <v>639</v>
      </c>
      <c r="B232" s="83" t="s">
        <v>740</v>
      </c>
      <c r="C232" s="84" t="s">
        <v>667</v>
      </c>
      <c r="D232" s="85" t="s">
        <v>713</v>
      </c>
      <c r="E232" s="86" t="s">
        <v>714</v>
      </c>
      <c r="F232" s="85" t="s">
        <v>235</v>
      </c>
      <c r="G232" s="87" t="s">
        <v>716</v>
      </c>
      <c r="H232" s="85" t="s">
        <v>717</v>
      </c>
      <c r="I232" s="88" t="s">
        <v>718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6564-8622-497F-9686-73ADE90C391A}">
  <dimension ref="A1:P34"/>
  <sheetViews>
    <sheetView workbookViewId="0">
      <selection activeCell="N38" sqref="N38"/>
    </sheetView>
  </sheetViews>
  <sheetFormatPr defaultRowHeight="14.5" x14ac:dyDescent="0.35"/>
  <cols>
    <col min="1" max="1" width="16.26953125" bestFit="1" customWidth="1"/>
    <col min="2" max="2" width="15.26953125" bestFit="1" customWidth="1"/>
    <col min="3" max="3" width="6.26953125" bestFit="1" customWidth="1"/>
    <col min="4" max="4" width="5.26953125" bestFit="1" customWidth="1"/>
    <col min="5" max="5" width="12.08984375" bestFit="1" customWidth="1"/>
    <col min="6" max="6" width="7.54296875" bestFit="1" customWidth="1"/>
    <col min="7" max="7" width="6.26953125" bestFit="1" customWidth="1"/>
    <col min="8" max="8" width="5.26953125" bestFit="1" customWidth="1"/>
    <col min="9" max="9" width="10.453125" bestFit="1" customWidth="1"/>
    <col min="10" max="10" width="10.7265625" bestFit="1" customWidth="1"/>
  </cols>
  <sheetData>
    <row r="1" spans="1:16" x14ac:dyDescent="0.35">
      <c r="A1" t="s">
        <v>746</v>
      </c>
    </row>
    <row r="2" spans="1:16" x14ac:dyDescent="0.35">
      <c r="A2" t="s">
        <v>747</v>
      </c>
    </row>
    <row r="4" spans="1:16" x14ac:dyDescent="0.35">
      <c r="A4" t="s">
        <v>48</v>
      </c>
      <c r="B4" t="s">
        <v>14</v>
      </c>
    </row>
    <row r="5" spans="1:16" x14ac:dyDescent="0.35">
      <c r="B5" t="s">
        <v>7</v>
      </c>
      <c r="E5" t="s">
        <v>15</v>
      </c>
      <c r="F5" t="s">
        <v>6</v>
      </c>
      <c r="I5" t="s">
        <v>16</v>
      </c>
      <c r="J5" t="s">
        <v>12</v>
      </c>
      <c r="N5" t="s">
        <v>743</v>
      </c>
    </row>
    <row r="6" spans="1:16" x14ac:dyDescent="0.35">
      <c r="A6" t="s">
        <v>11</v>
      </c>
      <c r="B6">
        <v>3</v>
      </c>
      <c r="C6">
        <v>4</v>
      </c>
      <c r="D6">
        <v>5</v>
      </c>
      <c r="F6">
        <v>3</v>
      </c>
      <c r="G6">
        <v>4</v>
      </c>
      <c r="H6">
        <v>5</v>
      </c>
      <c r="L6" t="s">
        <v>742</v>
      </c>
      <c r="N6">
        <v>3</v>
      </c>
      <c r="O6">
        <v>4</v>
      </c>
      <c r="P6">
        <v>5</v>
      </c>
    </row>
    <row r="7" spans="1:16" x14ac:dyDescent="0.35">
      <c r="A7" s="5">
        <v>1995</v>
      </c>
      <c r="B7" s="7"/>
      <c r="C7" s="7"/>
      <c r="D7" s="7">
        <v>918.81</v>
      </c>
      <c r="E7" s="7">
        <v>918.81</v>
      </c>
      <c r="F7" s="7"/>
      <c r="G7" s="7"/>
      <c r="H7" s="7">
        <v>297.96999999999997</v>
      </c>
      <c r="I7" s="7">
        <v>297.96999999999997</v>
      </c>
      <c r="J7" s="7">
        <v>1216.78</v>
      </c>
    </row>
    <row r="8" spans="1:16" x14ac:dyDescent="0.35">
      <c r="A8" s="5">
        <v>1996</v>
      </c>
      <c r="B8" s="7"/>
      <c r="C8" s="7">
        <v>685.56</v>
      </c>
      <c r="D8" s="7">
        <v>382.48676012461056</v>
      </c>
      <c r="E8" s="7">
        <v>1068.0467601246105</v>
      </c>
      <c r="F8" s="7"/>
      <c r="G8" s="7">
        <v>726.45</v>
      </c>
      <c r="H8" s="7">
        <v>167.39420560747664</v>
      </c>
      <c r="I8" s="7">
        <v>893.84420560747662</v>
      </c>
      <c r="J8" s="7">
        <v>1961.8909657320871</v>
      </c>
    </row>
    <row r="9" spans="1:16" x14ac:dyDescent="0.35">
      <c r="A9" s="5">
        <v>1997</v>
      </c>
      <c r="B9" s="7">
        <v>12.61</v>
      </c>
      <c r="C9" s="7">
        <v>511.42</v>
      </c>
      <c r="D9" s="7">
        <v>83.83</v>
      </c>
      <c r="E9" s="7">
        <v>607.86</v>
      </c>
      <c r="F9" s="7">
        <v>390.90999999999997</v>
      </c>
      <c r="G9" s="7">
        <v>594.23</v>
      </c>
      <c r="H9" s="7">
        <v>39.01</v>
      </c>
      <c r="I9" s="7">
        <v>1024.1500000000001</v>
      </c>
      <c r="J9" s="7">
        <v>1632.01</v>
      </c>
    </row>
    <row r="10" spans="1:16" x14ac:dyDescent="0.35">
      <c r="A10" s="5">
        <v>1998</v>
      </c>
      <c r="B10" s="7">
        <v>311.64</v>
      </c>
      <c r="C10" s="7">
        <v>6671.84</v>
      </c>
      <c r="D10" s="7">
        <v>2080.7999999999997</v>
      </c>
      <c r="E10" s="7">
        <v>9064.2800000000007</v>
      </c>
      <c r="F10" s="7">
        <v>5956.44</v>
      </c>
      <c r="G10" s="7">
        <v>8349</v>
      </c>
      <c r="H10" s="7">
        <v>1640.5</v>
      </c>
      <c r="I10" s="7">
        <v>15945.939999999999</v>
      </c>
      <c r="J10" s="7">
        <v>25010.22</v>
      </c>
      <c r="L10" s="33">
        <f>E10/J10</f>
        <v>0.36242304146065091</v>
      </c>
      <c r="N10" s="2">
        <f>(B10+F10)/$J10</f>
        <v>0.25062074623893749</v>
      </c>
      <c r="O10" s="2">
        <f t="shared" ref="O10:P25" si="0">(C10+G10)/$J10</f>
        <v>0.60058807959306237</v>
      </c>
      <c r="P10" s="2">
        <f t="shared" si="0"/>
        <v>0.14879117416800011</v>
      </c>
    </row>
    <row r="11" spans="1:16" x14ac:dyDescent="0.35">
      <c r="A11" s="5">
        <v>1999</v>
      </c>
      <c r="B11" s="7">
        <v>222.72</v>
      </c>
      <c r="C11" s="7">
        <v>6431.04</v>
      </c>
      <c r="D11" s="7">
        <v>4890.66</v>
      </c>
      <c r="E11" s="7">
        <v>11544.42</v>
      </c>
      <c r="F11" s="7">
        <v>7686.7199999999993</v>
      </c>
      <c r="G11" s="7">
        <v>11096.4</v>
      </c>
      <c r="H11" s="7">
        <v>2099.38</v>
      </c>
      <c r="I11" s="7">
        <v>20882.5</v>
      </c>
      <c r="J11" s="7">
        <v>32426.920000000002</v>
      </c>
      <c r="L11" s="33">
        <f t="shared" ref="L11:L30" si="1">E11/J11</f>
        <v>0.35601346042115622</v>
      </c>
      <c r="N11" s="2">
        <f>(B11+F11)/$J11</f>
        <v>0.24391585756525749</v>
      </c>
      <c r="O11" s="2">
        <f t="shared" si="0"/>
        <v>0.54052127059862598</v>
      </c>
      <c r="P11" s="2">
        <f t="shared" si="0"/>
        <v>0.21556287183611639</v>
      </c>
    </row>
    <row r="12" spans="1:16" x14ac:dyDescent="0.35">
      <c r="A12" s="5">
        <v>2000</v>
      </c>
      <c r="B12" s="7">
        <v>1028.3</v>
      </c>
      <c r="C12" s="7">
        <v>3638.34</v>
      </c>
      <c r="D12" s="7">
        <v>1480</v>
      </c>
      <c r="E12" s="7">
        <v>6146.64</v>
      </c>
      <c r="F12" s="7">
        <v>8983.52</v>
      </c>
      <c r="G12" s="7">
        <v>3565.2599999999998</v>
      </c>
      <c r="H12" s="7">
        <v>347</v>
      </c>
      <c r="I12" s="7">
        <v>12895.78</v>
      </c>
      <c r="J12" s="7">
        <v>19042.419999999998</v>
      </c>
      <c r="L12" s="33">
        <f t="shared" si="1"/>
        <v>0.3227867046310291</v>
      </c>
      <c r="N12" s="2">
        <f t="shared" ref="N12:P30" si="2">(B12+F12)/$J12</f>
        <v>0.52576405729943987</v>
      </c>
      <c r="O12" s="2">
        <f t="shared" si="0"/>
        <v>0.37829225487096707</v>
      </c>
      <c r="P12" s="2">
        <f t="shared" si="0"/>
        <v>9.5943687829593102E-2</v>
      </c>
    </row>
    <row r="13" spans="1:16" x14ac:dyDescent="0.35">
      <c r="A13" s="5">
        <v>2001</v>
      </c>
      <c r="B13" s="7">
        <v>2040</v>
      </c>
      <c r="C13" s="7">
        <v>13177.92</v>
      </c>
      <c r="D13" s="7">
        <v>2527.6203</v>
      </c>
      <c r="E13" s="7">
        <v>17745.540300000001</v>
      </c>
      <c r="F13" s="7">
        <v>17706</v>
      </c>
      <c r="G13" s="7">
        <v>8749.44</v>
      </c>
      <c r="H13" s="7">
        <v>831.42270000000008</v>
      </c>
      <c r="I13" s="7">
        <v>27286.862700000001</v>
      </c>
      <c r="J13" s="7">
        <v>45032.403000000006</v>
      </c>
      <c r="L13" s="33">
        <f t="shared" si="1"/>
        <v>0.39406158938487024</v>
      </c>
      <c r="N13" s="2">
        <f t="shared" si="2"/>
        <v>0.43848426209900454</v>
      </c>
      <c r="O13" s="2">
        <f t="shared" si="0"/>
        <v>0.48692404888986268</v>
      </c>
      <c r="P13" s="2">
        <f t="shared" si="0"/>
        <v>7.4591689011132709E-2</v>
      </c>
    </row>
    <row r="14" spans="1:16" x14ac:dyDescent="0.35">
      <c r="A14" s="5">
        <v>2002</v>
      </c>
      <c r="B14" s="7">
        <v>183.35</v>
      </c>
      <c r="C14" s="7">
        <v>8273.2469999999994</v>
      </c>
      <c r="D14" s="7">
        <v>771</v>
      </c>
      <c r="E14" s="7">
        <v>9227.5969999999998</v>
      </c>
      <c r="F14" s="7">
        <v>5656.3</v>
      </c>
      <c r="G14" s="7">
        <v>5829.0990000000002</v>
      </c>
      <c r="H14" s="7">
        <v>159</v>
      </c>
      <c r="I14" s="7">
        <v>11644.399000000001</v>
      </c>
      <c r="J14" s="7">
        <v>20871.995999999999</v>
      </c>
      <c r="L14" s="33">
        <f t="shared" si="1"/>
        <v>0.44210419549716279</v>
      </c>
      <c r="N14" s="2">
        <f t="shared" si="2"/>
        <v>0.27978397466155136</v>
      </c>
      <c r="O14" s="2">
        <f t="shared" si="0"/>
        <v>0.67565871515115272</v>
      </c>
      <c r="P14" s="2">
        <f t="shared" si="0"/>
        <v>4.4557310187295938E-2</v>
      </c>
    </row>
    <row r="15" spans="1:16" x14ac:dyDescent="0.35">
      <c r="A15" s="5">
        <v>2003</v>
      </c>
      <c r="B15" s="7">
        <v>1025.6876</v>
      </c>
      <c r="C15" s="7">
        <v>6250.64</v>
      </c>
      <c r="D15" s="7">
        <v>3238.2799999999997</v>
      </c>
      <c r="E15" s="7">
        <v>10514.607599999999</v>
      </c>
      <c r="F15" s="7">
        <v>14917.56</v>
      </c>
      <c r="G15" s="7">
        <v>4347.2</v>
      </c>
      <c r="H15" s="7">
        <v>915.42</v>
      </c>
      <c r="I15" s="7">
        <v>20180.179999999997</v>
      </c>
      <c r="J15" s="7">
        <v>30694.7876</v>
      </c>
      <c r="L15" s="33">
        <f t="shared" si="1"/>
        <v>0.34255352201883293</v>
      </c>
      <c r="N15" s="2">
        <f t="shared" si="2"/>
        <v>0.51941221446992514</v>
      </c>
      <c r="O15" s="2">
        <f t="shared" si="0"/>
        <v>0.34526513550463533</v>
      </c>
      <c r="P15" s="2">
        <f t="shared" si="0"/>
        <v>0.1353226500254395</v>
      </c>
    </row>
    <row r="16" spans="1:16" x14ac:dyDescent="0.35">
      <c r="A16" s="5">
        <v>2004</v>
      </c>
      <c r="B16" s="7">
        <v>175</v>
      </c>
      <c r="C16" s="7">
        <v>1302.71</v>
      </c>
      <c r="D16" s="7">
        <v>714.78177962264158</v>
      </c>
      <c r="E16" s="7">
        <v>2192.4917796226418</v>
      </c>
      <c r="F16" s="7">
        <v>808</v>
      </c>
      <c r="G16" s="7">
        <v>1774.3400000000001</v>
      </c>
      <c r="H16" s="7">
        <v>290.61722037735848</v>
      </c>
      <c r="I16" s="7">
        <v>2872.9572203773587</v>
      </c>
      <c r="J16" s="7">
        <v>5065.4490000000005</v>
      </c>
      <c r="L16" s="33">
        <f t="shared" si="1"/>
        <v>0.4328326629332645</v>
      </c>
      <c r="N16" s="2">
        <f t="shared" si="2"/>
        <v>0.19405979608125556</v>
      </c>
      <c r="O16" s="2">
        <f t="shared" si="0"/>
        <v>0.60745848985943796</v>
      </c>
      <c r="P16" s="2">
        <f t="shared" si="0"/>
        <v>0.19848171405930648</v>
      </c>
    </row>
    <row r="17" spans="1:16" x14ac:dyDescent="0.35">
      <c r="A17" s="5">
        <v>2005</v>
      </c>
      <c r="B17" s="7">
        <v>1074.6000000000001</v>
      </c>
      <c r="C17" s="7">
        <v>7907.9557999999997</v>
      </c>
      <c r="D17" s="7">
        <v>689.91</v>
      </c>
      <c r="E17" s="7">
        <v>9672.4657999999999</v>
      </c>
      <c r="F17" s="7">
        <v>7597.8</v>
      </c>
      <c r="G17" s="7">
        <v>4092.7557999999999</v>
      </c>
      <c r="H17" s="7">
        <v>254.04</v>
      </c>
      <c r="I17" s="7">
        <v>11944.595800000001</v>
      </c>
      <c r="J17" s="7">
        <v>21617.061600000001</v>
      </c>
      <c r="L17" s="33">
        <f t="shared" si="1"/>
        <v>0.44744591003987327</v>
      </c>
      <c r="N17" s="2">
        <f t="shared" si="2"/>
        <v>0.40118310991906503</v>
      </c>
      <c r="O17" s="2">
        <f t="shared" si="0"/>
        <v>0.55514999318871339</v>
      </c>
      <c r="P17" s="2">
        <f t="shared" si="0"/>
        <v>4.366689689222146E-2</v>
      </c>
    </row>
    <row r="18" spans="1:16" x14ac:dyDescent="0.35">
      <c r="A18" s="5">
        <v>2006</v>
      </c>
      <c r="B18" s="7">
        <v>222.4</v>
      </c>
      <c r="C18" s="7">
        <v>1859.7185999999999</v>
      </c>
      <c r="D18" s="7">
        <v>139.7073</v>
      </c>
      <c r="E18" s="7">
        <v>2221.8258999999998</v>
      </c>
      <c r="F18" s="7">
        <v>2712</v>
      </c>
      <c r="G18" s="7">
        <v>2440.9872</v>
      </c>
      <c r="H18" s="7">
        <v>42.854999999999997</v>
      </c>
      <c r="I18" s="7">
        <v>5195.8421999999991</v>
      </c>
      <c r="J18" s="7">
        <v>7417.668099999999</v>
      </c>
      <c r="L18" s="33">
        <f t="shared" si="1"/>
        <v>0.29953158729223811</v>
      </c>
      <c r="N18" s="2">
        <f t="shared" si="2"/>
        <v>0.3955960229603695</v>
      </c>
      <c r="O18" s="2">
        <f t="shared" si="0"/>
        <v>0.57979215867045875</v>
      </c>
      <c r="P18" s="2">
        <f t="shared" si="0"/>
        <v>2.4611818369171846E-2</v>
      </c>
    </row>
    <row r="19" spans="1:16" x14ac:dyDescent="0.35">
      <c r="A19" s="5">
        <v>2007</v>
      </c>
      <c r="B19" s="7">
        <v>487.24829999999997</v>
      </c>
      <c r="C19" s="7">
        <v>4096.3733999999995</v>
      </c>
      <c r="D19" s="7">
        <v>2495.87</v>
      </c>
      <c r="E19" s="7">
        <v>7079.4916999999996</v>
      </c>
      <c r="F19" s="7">
        <v>6540.4053000000004</v>
      </c>
      <c r="G19" s="7">
        <v>5385.8197999999993</v>
      </c>
      <c r="H19" s="7">
        <v>608.81999999999994</v>
      </c>
      <c r="I19" s="7">
        <v>12535.045099999999</v>
      </c>
      <c r="J19" s="7">
        <v>19614.536800000002</v>
      </c>
      <c r="L19" s="33">
        <f t="shared" si="1"/>
        <v>0.36093086327687324</v>
      </c>
      <c r="N19" s="2">
        <f t="shared" si="2"/>
        <v>0.35828802238144108</v>
      </c>
      <c r="O19" s="2">
        <f t="shared" si="0"/>
        <v>0.48342682249830121</v>
      </c>
      <c r="P19" s="2">
        <f t="shared" si="0"/>
        <v>0.15828515512025751</v>
      </c>
    </row>
    <row r="20" spans="1:16" x14ac:dyDescent="0.35">
      <c r="A20" s="5">
        <v>2008</v>
      </c>
      <c r="B20" s="7">
        <v>59.188399999999994</v>
      </c>
      <c r="C20" s="7">
        <v>2768.1354999999999</v>
      </c>
      <c r="D20" s="7">
        <v>539.56715968586388</v>
      </c>
      <c r="E20" s="7">
        <v>3366.8910596858636</v>
      </c>
      <c r="F20" s="7">
        <v>1927.2715999999998</v>
      </c>
      <c r="G20" s="7">
        <v>1880.9023999999999</v>
      </c>
      <c r="H20" s="7">
        <v>256.96513350785341</v>
      </c>
      <c r="I20" s="7">
        <v>4065.1391335078533</v>
      </c>
      <c r="J20" s="7">
        <v>7432.0301931937165</v>
      </c>
      <c r="L20" s="33">
        <f t="shared" si="1"/>
        <v>0.45302440546720008</v>
      </c>
      <c r="N20" s="2">
        <f t="shared" si="2"/>
        <v>0.26728362888234874</v>
      </c>
      <c r="O20" s="2">
        <f t="shared" si="0"/>
        <v>0.62554077138405695</v>
      </c>
      <c r="P20" s="2">
        <f t="shared" si="0"/>
        <v>0.10717559973359431</v>
      </c>
    </row>
    <row r="21" spans="1:16" x14ac:dyDescent="0.35">
      <c r="A21" s="5">
        <v>2009</v>
      </c>
      <c r="B21" s="7">
        <v>31.885200000000001</v>
      </c>
      <c r="C21" s="7">
        <v>718.11440000000005</v>
      </c>
      <c r="D21" s="7">
        <v>343</v>
      </c>
      <c r="E21" s="7">
        <v>1092.9996000000001</v>
      </c>
      <c r="F21" s="7">
        <v>1208.9805000000001</v>
      </c>
      <c r="G21" s="7">
        <v>961.82680000000005</v>
      </c>
      <c r="H21" s="7">
        <v>37</v>
      </c>
      <c r="I21" s="7">
        <v>2207.8073000000004</v>
      </c>
      <c r="J21" s="7">
        <v>3300.8069000000005</v>
      </c>
      <c r="L21" s="33">
        <f t="shared" si="1"/>
        <v>0.33113103344518574</v>
      </c>
      <c r="N21" s="2"/>
      <c r="O21" s="2"/>
      <c r="P21" s="2"/>
    </row>
    <row r="22" spans="1:16" x14ac:dyDescent="0.35">
      <c r="A22" s="5">
        <v>2010</v>
      </c>
      <c r="B22" s="7">
        <v>320.13799999999998</v>
      </c>
      <c r="C22" s="7">
        <v>5380.9179999999997</v>
      </c>
      <c r="D22" s="7">
        <v>93.188199999999995</v>
      </c>
      <c r="E22" s="7">
        <v>5794.2441999999992</v>
      </c>
      <c r="F22" s="7">
        <v>4831.973</v>
      </c>
      <c r="G22" s="7">
        <v>3910.402</v>
      </c>
      <c r="H22" s="7">
        <v>28.526999999999997</v>
      </c>
      <c r="I22" s="7">
        <v>8770.902</v>
      </c>
      <c r="J22" s="7">
        <v>14565.146199999999</v>
      </c>
      <c r="L22" s="33">
        <f t="shared" si="1"/>
        <v>0.39781572532378695</v>
      </c>
      <c r="N22" s="2">
        <f t="shared" si="2"/>
        <v>0.35372875282226829</v>
      </c>
      <c r="O22" s="2">
        <f t="shared" si="0"/>
        <v>0.63791464036248402</v>
      </c>
      <c r="P22" s="2">
        <f t="shared" si="0"/>
        <v>8.356606815247759E-3</v>
      </c>
    </row>
    <row r="23" spans="1:16" x14ac:dyDescent="0.35">
      <c r="A23" s="5">
        <v>2011</v>
      </c>
      <c r="B23" s="7">
        <v>156.8546</v>
      </c>
      <c r="C23" s="7">
        <v>375.81569999999999</v>
      </c>
      <c r="D23" s="7">
        <v>0</v>
      </c>
      <c r="E23" s="7">
        <v>532.6703</v>
      </c>
      <c r="F23" s="7">
        <v>991.3904</v>
      </c>
      <c r="G23" s="7">
        <v>178.6824</v>
      </c>
      <c r="H23" s="7">
        <v>62</v>
      </c>
      <c r="I23" s="7">
        <v>1232.0727999999999</v>
      </c>
      <c r="J23" s="7">
        <v>1764.7430999999999</v>
      </c>
      <c r="L23" s="33">
        <f t="shared" si="1"/>
        <v>0.30184013752483296</v>
      </c>
      <c r="N23" s="2"/>
      <c r="O23" s="2"/>
      <c r="P23" s="2"/>
    </row>
    <row r="24" spans="1:16" x14ac:dyDescent="0.35">
      <c r="A24" s="5">
        <v>2012</v>
      </c>
      <c r="B24" s="7">
        <v>1909.1698999999999</v>
      </c>
      <c r="C24" s="7">
        <v>5090.2627999999995</v>
      </c>
      <c r="D24" s="7">
        <v>2447</v>
      </c>
      <c r="E24" s="7">
        <v>9446.4326999999994</v>
      </c>
      <c r="F24" s="7">
        <v>14605.9648</v>
      </c>
      <c r="G24" s="7">
        <v>6129.5667999999996</v>
      </c>
      <c r="H24" s="7">
        <v>1469</v>
      </c>
      <c r="I24" s="7">
        <v>22204.531599999998</v>
      </c>
      <c r="J24" s="7">
        <v>31650.9643</v>
      </c>
      <c r="L24" s="33">
        <f t="shared" si="1"/>
        <v>0.29845639489726383</v>
      </c>
      <c r="N24" s="2">
        <f t="shared" si="2"/>
        <v>0.52178930611602248</v>
      </c>
      <c r="O24" s="2">
        <f t="shared" si="0"/>
        <v>0.35448618543353511</v>
      </c>
      <c r="P24" s="2">
        <f t="shared" si="0"/>
        <v>0.12372450845044237</v>
      </c>
    </row>
    <row r="25" spans="1:16" x14ac:dyDescent="0.35">
      <c r="A25" s="5">
        <v>2013</v>
      </c>
      <c r="B25" s="7">
        <v>505.63140000000004</v>
      </c>
      <c r="C25" s="7">
        <v>5242.4315999999999</v>
      </c>
      <c r="D25" s="7">
        <v>326.18950000000001</v>
      </c>
      <c r="E25" s="7">
        <v>6074.2525000000005</v>
      </c>
      <c r="F25" s="7">
        <v>5157.0804000000007</v>
      </c>
      <c r="G25" s="7">
        <v>4799.1552000000001</v>
      </c>
      <c r="H25" s="7">
        <v>10.974600000000001</v>
      </c>
      <c r="I25" s="7">
        <v>9967.2101999999995</v>
      </c>
      <c r="J25" s="7">
        <v>16041.462700000002</v>
      </c>
      <c r="L25" s="33">
        <f t="shared" si="1"/>
        <v>0.37865951588068086</v>
      </c>
      <c r="N25" s="2">
        <f t="shared" si="2"/>
        <v>0.35300470448994659</v>
      </c>
      <c r="O25" s="2">
        <f t="shared" si="0"/>
        <v>0.62597700644842069</v>
      </c>
      <c r="P25" s="2">
        <f t="shared" si="0"/>
        <v>2.1018289061632764E-2</v>
      </c>
    </row>
    <row r="26" spans="1:16" x14ac:dyDescent="0.35">
      <c r="A26" s="5">
        <v>2014</v>
      </c>
      <c r="B26" s="7">
        <v>1091</v>
      </c>
      <c r="C26" s="7">
        <v>4303.5373</v>
      </c>
      <c r="D26" s="7">
        <v>225.59529999999998</v>
      </c>
      <c r="E26" s="7">
        <v>5620.1325999999999</v>
      </c>
      <c r="F26" s="7">
        <v>7699</v>
      </c>
      <c r="G26" s="7">
        <v>2040.4783</v>
      </c>
      <c r="H26" s="7">
        <v>8.9140999999999995</v>
      </c>
      <c r="I26" s="7">
        <v>9748.3924000000006</v>
      </c>
      <c r="J26" s="7">
        <v>15368.525000000001</v>
      </c>
      <c r="L26" s="33">
        <f t="shared" si="1"/>
        <v>0.3656910861647425</v>
      </c>
      <c r="N26" s="2">
        <f t="shared" si="2"/>
        <v>0.57194818630935629</v>
      </c>
      <c r="O26" s="2">
        <f t="shared" si="2"/>
        <v>0.41279274361072382</v>
      </c>
      <c r="P26" s="2">
        <f t="shared" si="2"/>
        <v>1.5259070079919832E-2</v>
      </c>
    </row>
    <row r="27" spans="1:16" x14ac:dyDescent="0.35">
      <c r="A27" s="5">
        <v>2015</v>
      </c>
      <c r="B27" s="7">
        <v>2597.2224000000001</v>
      </c>
      <c r="C27" s="7">
        <v>4933.5410000000002</v>
      </c>
      <c r="D27" s="7">
        <v>429.80199999999996</v>
      </c>
      <c r="E27" s="7">
        <v>7960.5653999999995</v>
      </c>
      <c r="F27" s="7">
        <v>8436.7103999999999</v>
      </c>
      <c r="G27" s="7">
        <v>3508.4065000000001</v>
      </c>
      <c r="H27" s="7">
        <v>18.657</v>
      </c>
      <c r="I27" s="7">
        <v>11963.7739</v>
      </c>
      <c r="J27" s="7">
        <v>19924.3393</v>
      </c>
      <c r="L27" s="33">
        <f t="shared" si="1"/>
        <v>0.39953974283102073</v>
      </c>
      <c r="N27" s="2">
        <f t="shared" si="2"/>
        <v>0.55379165320678914</v>
      </c>
      <c r="O27" s="2">
        <f t="shared" si="2"/>
        <v>0.42370024786719029</v>
      </c>
      <c r="P27" s="2">
        <f t="shared" si="2"/>
        <v>2.2508098926020598E-2</v>
      </c>
    </row>
    <row r="28" spans="1:16" x14ac:dyDescent="0.35">
      <c r="A28" s="5">
        <v>2016</v>
      </c>
      <c r="B28" s="7">
        <v>297.35649999999998</v>
      </c>
      <c r="C28" s="7">
        <v>1792.0549999999998</v>
      </c>
      <c r="D28" s="7">
        <v>349.19149999999996</v>
      </c>
      <c r="E28" s="7">
        <v>2438.6029999999996</v>
      </c>
      <c r="F28" s="7">
        <v>2851.7370000000001</v>
      </c>
      <c r="G28" s="7">
        <v>1321.6859999999999</v>
      </c>
      <c r="H28" s="7">
        <v>138.10719999999998</v>
      </c>
      <c r="I28" s="7">
        <v>4311.5302000000001</v>
      </c>
      <c r="J28" s="7">
        <v>6750.1332000000002</v>
      </c>
      <c r="L28" s="33">
        <f t="shared" si="1"/>
        <v>0.3612673895086988</v>
      </c>
      <c r="N28" s="2">
        <f t="shared" si="2"/>
        <v>0.46652316431326124</v>
      </c>
      <c r="O28" s="2">
        <f t="shared" si="2"/>
        <v>0.46128586025532059</v>
      </c>
      <c r="P28" s="2">
        <f t="shared" si="2"/>
        <v>7.2190975431418142E-2</v>
      </c>
    </row>
    <row r="29" spans="1:16" x14ac:dyDescent="0.35">
      <c r="A29" s="5">
        <v>2017</v>
      </c>
      <c r="B29" s="7">
        <v>1124.3880000000001</v>
      </c>
      <c r="C29" s="7">
        <v>8828.9706999999999</v>
      </c>
      <c r="D29" s="7">
        <v>420.13872859431143</v>
      </c>
      <c r="E29" s="7">
        <v>10373.497428594312</v>
      </c>
      <c r="F29" s="7">
        <v>6703.2629999999999</v>
      </c>
      <c r="G29" s="7">
        <v>9496.491399999999</v>
      </c>
      <c r="H29" s="7">
        <v>812.49315446010155</v>
      </c>
      <c r="I29" s="7">
        <v>17012.2475544601</v>
      </c>
      <c r="J29" s="7">
        <v>27385.744983054414</v>
      </c>
      <c r="L29" s="33">
        <f t="shared" si="1"/>
        <v>0.37879186543996379</v>
      </c>
      <c r="N29" s="2">
        <f t="shared" si="2"/>
        <v>0.28582939791645423</v>
      </c>
      <c r="O29" s="2">
        <f t="shared" si="2"/>
        <v>0.66916062029129808</v>
      </c>
      <c r="P29" s="2">
        <f t="shared" si="2"/>
        <v>4.5009981792247522E-2</v>
      </c>
    </row>
    <row r="30" spans="1:16" x14ac:dyDescent="0.35">
      <c r="A30" s="5">
        <v>2018</v>
      </c>
      <c r="B30" s="7">
        <v>2120.0927999999999</v>
      </c>
      <c r="C30" s="7">
        <v>5651.0249816948499</v>
      </c>
      <c r="D30" s="7">
        <v>282.61366162880051</v>
      </c>
      <c r="E30" s="7">
        <v>8053.7314433236497</v>
      </c>
      <c r="F30" s="7">
        <v>12174.3084</v>
      </c>
      <c r="G30" s="7">
        <v>4781.8321443715949</v>
      </c>
      <c r="H30" s="7">
        <v>0</v>
      </c>
      <c r="I30" s="7">
        <v>16956.140544371596</v>
      </c>
      <c r="J30" s="7">
        <v>25009.871987695242</v>
      </c>
      <c r="L30" s="33">
        <f t="shared" si="1"/>
        <v>0.32202209780546071</v>
      </c>
      <c r="N30" s="2">
        <f t="shared" si="2"/>
        <v>0.5715503544773356</v>
      </c>
      <c r="O30" s="2">
        <f t="shared" si="2"/>
        <v>0.41714956122923658</v>
      </c>
      <c r="P30" s="2">
        <f t="shared" si="2"/>
        <v>1.1300084293428023E-2</v>
      </c>
    </row>
    <row r="31" spans="1:16" x14ac:dyDescent="0.35">
      <c r="A31" s="5">
        <v>2019</v>
      </c>
      <c r="B31" s="7">
        <v>2151.0072121848816</v>
      </c>
      <c r="C31" s="7">
        <v>21844.761564083954</v>
      </c>
      <c r="D31" s="7"/>
      <c r="E31" s="7">
        <v>23995.768776268837</v>
      </c>
      <c r="F31" s="7">
        <v>25942.639035884516</v>
      </c>
      <c r="G31" s="7">
        <v>8098.5062114360098</v>
      </c>
      <c r="H31" s="7"/>
      <c r="I31" s="7">
        <v>34041.145247320528</v>
      </c>
      <c r="J31" s="7">
        <v>58036.914023589365</v>
      </c>
    </row>
    <row r="32" spans="1:16" x14ac:dyDescent="0.35">
      <c r="A32" s="5">
        <v>2020</v>
      </c>
      <c r="B32" s="7">
        <v>3352.5622098893678</v>
      </c>
      <c r="C32" s="7"/>
      <c r="D32" s="7"/>
      <c r="E32" s="7">
        <v>3352.5622098893678</v>
      </c>
      <c r="F32" s="7">
        <v>16456.761019718411</v>
      </c>
      <c r="G32" s="7"/>
      <c r="H32" s="7"/>
      <c r="I32" s="7">
        <v>16456.761019718411</v>
      </c>
      <c r="J32" s="7">
        <v>19809.32322960778</v>
      </c>
      <c r="N32" t="s">
        <v>744</v>
      </c>
    </row>
    <row r="33" spans="11:16" x14ac:dyDescent="0.35">
      <c r="L33" t="s">
        <v>742</v>
      </c>
      <c r="N33">
        <v>3</v>
      </c>
      <c r="O33">
        <v>4</v>
      </c>
      <c r="P33">
        <v>5</v>
      </c>
    </row>
    <row r="34" spans="11:16" x14ac:dyDescent="0.35">
      <c r="K34" t="s">
        <v>94</v>
      </c>
      <c r="L34" s="62">
        <f>AVERAGE(L10:L30)</f>
        <v>0.36899633005927568</v>
      </c>
      <c r="N34" s="62">
        <f>AVERAGE(N10:N30)</f>
        <v>0.39750301116894898</v>
      </c>
      <c r="O34" s="62">
        <f>AVERAGE(O10:O30)</f>
        <v>0.52005708451092014</v>
      </c>
      <c r="P34" s="62">
        <f>AVERAGE(P10:P30)</f>
        <v>8.2439904320130875E-2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workbookViewId="0">
      <selection activeCell="F4" sqref="F4"/>
    </sheetView>
  </sheetViews>
  <sheetFormatPr defaultRowHeight="14.5" x14ac:dyDescent="0.35"/>
  <cols>
    <col min="4" max="6" width="12.26953125" customWidth="1"/>
    <col min="8" max="8" width="11.36328125" customWidth="1"/>
    <col min="9" max="9" width="10.26953125" customWidth="1"/>
  </cols>
  <sheetData>
    <row r="1" spans="1:11" x14ac:dyDescent="0.35">
      <c r="A1" t="s">
        <v>4</v>
      </c>
    </row>
    <row r="3" spans="1:11" x14ac:dyDescent="0.35">
      <c r="A3" t="s">
        <v>0</v>
      </c>
      <c r="B3" t="s">
        <v>1</v>
      </c>
      <c r="C3" t="s">
        <v>10</v>
      </c>
      <c r="D3" t="s">
        <v>9</v>
      </c>
      <c r="E3" t="s">
        <v>46</v>
      </c>
      <c r="F3" t="s">
        <v>47</v>
      </c>
      <c r="G3" t="s">
        <v>3</v>
      </c>
      <c r="H3" t="s">
        <v>114</v>
      </c>
      <c r="I3" t="s">
        <v>2</v>
      </c>
      <c r="J3" t="s">
        <v>5</v>
      </c>
      <c r="K3" t="s">
        <v>8</v>
      </c>
    </row>
    <row r="4" spans="1:11" x14ac:dyDescent="0.35">
      <c r="A4">
        <v>2023</v>
      </c>
      <c r="B4">
        <v>3</v>
      </c>
      <c r="C4" t="s">
        <v>6</v>
      </c>
      <c r="D4" s="3">
        <v>17645.134989226259</v>
      </c>
      <c r="E4" s="3">
        <f>D4*J4</f>
        <v>16456.761019718411</v>
      </c>
      <c r="F4" s="3">
        <f>D4-E4</f>
        <v>1188.3739695078475</v>
      </c>
      <c r="H4" s="3">
        <f t="shared" ref="H4:H15" si="0">D4*(1-G4)</f>
        <v>17645.134989226259</v>
      </c>
      <c r="I4">
        <v>2020</v>
      </c>
      <c r="J4">
        <v>0.93265146624078288</v>
      </c>
      <c r="K4">
        <v>0.49234573939917259</v>
      </c>
    </row>
    <row r="5" spans="1:11" x14ac:dyDescent="0.35">
      <c r="A5">
        <v>2023</v>
      </c>
      <c r="B5">
        <v>3</v>
      </c>
      <c r="C5" t="s">
        <v>7</v>
      </c>
      <c r="D5" s="3">
        <v>3798.9099159416769</v>
      </c>
      <c r="E5" s="3">
        <f t="shared" ref="E5:E68" si="1">D5*J5</f>
        <v>3352.5622098893678</v>
      </c>
      <c r="F5" s="3">
        <f t="shared" ref="F5:F68" si="2">D5-E5</f>
        <v>446.34770605230915</v>
      </c>
      <c r="H5" s="3">
        <f t="shared" si="0"/>
        <v>3798.9099159416769</v>
      </c>
      <c r="I5">
        <v>2020</v>
      </c>
      <c r="J5">
        <v>0.88250637263619658</v>
      </c>
      <c r="K5">
        <v>0.50733469904255213</v>
      </c>
    </row>
    <row r="6" spans="1:11" x14ac:dyDescent="0.35">
      <c r="A6">
        <v>2023</v>
      </c>
      <c r="B6">
        <v>4</v>
      </c>
      <c r="C6" t="s">
        <v>6</v>
      </c>
      <c r="D6" s="3">
        <v>10624.13916712669</v>
      </c>
      <c r="E6" s="3">
        <f t="shared" si="1"/>
        <v>8098.5062114360098</v>
      </c>
      <c r="F6" s="3">
        <f t="shared" si="2"/>
        <v>2525.6329556906803</v>
      </c>
      <c r="H6" s="3">
        <f t="shared" si="0"/>
        <v>10624.13916712669</v>
      </c>
      <c r="I6">
        <v>2019</v>
      </c>
      <c r="J6">
        <v>0.76227410842795462</v>
      </c>
      <c r="K6">
        <v>0.2157224717064708</v>
      </c>
    </row>
    <row r="7" spans="1:11" x14ac:dyDescent="0.35">
      <c r="A7">
        <v>2023</v>
      </c>
      <c r="B7">
        <v>4</v>
      </c>
      <c r="C7" t="s">
        <v>7</v>
      </c>
      <c r="D7" s="3">
        <v>28192.294503409779</v>
      </c>
      <c r="E7" s="3">
        <f t="shared" si="1"/>
        <v>21844.761564083954</v>
      </c>
      <c r="F7" s="3">
        <f t="shared" si="2"/>
        <v>6347.5329393258253</v>
      </c>
      <c r="H7" s="3">
        <f t="shared" si="0"/>
        <v>28192.294503409779</v>
      </c>
      <c r="I7">
        <v>2019</v>
      </c>
      <c r="J7">
        <v>0.77484865807718806</v>
      </c>
      <c r="K7">
        <v>0.36510496959636157</v>
      </c>
    </row>
    <row r="8" spans="1:11" x14ac:dyDescent="0.35">
      <c r="A8">
        <v>2023</v>
      </c>
      <c r="B8">
        <v>5</v>
      </c>
      <c r="C8" t="s">
        <v>6</v>
      </c>
      <c r="D8" s="3">
        <v>124.90106401923251</v>
      </c>
      <c r="E8" s="3">
        <f t="shared" si="1"/>
        <v>0</v>
      </c>
      <c r="F8" s="3">
        <f t="shared" si="2"/>
        <v>124.90106401923251</v>
      </c>
      <c r="H8" s="3">
        <f t="shared" si="0"/>
        <v>124.90106401923251</v>
      </c>
      <c r="I8">
        <v>2018</v>
      </c>
      <c r="J8">
        <v>0</v>
      </c>
      <c r="K8">
        <v>0</v>
      </c>
    </row>
    <row r="9" spans="1:11" x14ac:dyDescent="0.35">
      <c r="A9">
        <v>2023</v>
      </c>
      <c r="B9">
        <v>5</v>
      </c>
      <c r="C9" t="s">
        <v>7</v>
      </c>
      <c r="D9" s="3">
        <v>1959.680360276353</v>
      </c>
      <c r="E9" s="3">
        <f t="shared" si="1"/>
        <v>282.61366162880051</v>
      </c>
      <c r="F9" s="3">
        <f t="shared" si="2"/>
        <v>1677.0666986475526</v>
      </c>
      <c r="H9" s="3">
        <f t="shared" si="0"/>
        <v>1959.680360276353</v>
      </c>
      <c r="I9">
        <v>2018</v>
      </c>
      <c r="J9">
        <v>0.14421416234887741</v>
      </c>
      <c r="K9">
        <v>0.56638886710229852</v>
      </c>
    </row>
    <row r="10" spans="1:11" x14ac:dyDescent="0.35">
      <c r="A10">
        <v>2022</v>
      </c>
      <c r="B10">
        <v>3</v>
      </c>
      <c r="C10" t="s">
        <v>6</v>
      </c>
      <c r="D10" s="3">
        <v>27338.72177078787</v>
      </c>
      <c r="E10" s="3">
        <f t="shared" si="1"/>
        <v>25942.639035884516</v>
      </c>
      <c r="F10" s="3">
        <f t="shared" si="2"/>
        <v>1396.0827349033534</v>
      </c>
      <c r="H10" s="3">
        <f t="shared" si="0"/>
        <v>27338.72177078787</v>
      </c>
      <c r="I10">
        <v>2019</v>
      </c>
      <c r="J10">
        <v>0.94893386945416358</v>
      </c>
      <c r="K10">
        <v>0.48044177826432088</v>
      </c>
    </row>
    <row r="11" spans="1:11" x14ac:dyDescent="0.35">
      <c r="A11">
        <v>2022</v>
      </c>
      <c r="B11">
        <v>3</v>
      </c>
      <c r="C11" t="s">
        <v>7</v>
      </c>
      <c r="D11" s="3">
        <v>2786.0613319938489</v>
      </c>
      <c r="E11" s="3">
        <f t="shared" si="1"/>
        <v>2151.0072121848816</v>
      </c>
      <c r="F11" s="3">
        <f t="shared" si="2"/>
        <v>635.05411980896724</v>
      </c>
      <c r="H11" s="3">
        <f t="shared" si="0"/>
        <v>2786.0613319938489</v>
      </c>
      <c r="I11">
        <v>2019</v>
      </c>
      <c r="J11">
        <v>0.772060251324586</v>
      </c>
      <c r="K11">
        <v>0.68116971540580007</v>
      </c>
    </row>
    <row r="12" spans="1:11" x14ac:dyDescent="0.35">
      <c r="A12">
        <v>2022</v>
      </c>
      <c r="B12">
        <v>4</v>
      </c>
      <c r="C12" t="s">
        <v>6</v>
      </c>
      <c r="D12" s="3">
        <v>6178.7325779073672</v>
      </c>
      <c r="E12" s="3">
        <f t="shared" si="1"/>
        <v>4781.8321443715949</v>
      </c>
      <c r="F12" s="3">
        <f t="shared" si="2"/>
        <v>1396.9004335357722</v>
      </c>
      <c r="H12" s="3">
        <f t="shared" si="0"/>
        <v>6178.7325779073672</v>
      </c>
      <c r="I12">
        <v>2018</v>
      </c>
      <c r="J12">
        <v>0.77391796522631195</v>
      </c>
      <c r="K12">
        <v>0.54695727869023214</v>
      </c>
    </row>
    <row r="13" spans="1:11" x14ac:dyDescent="0.35">
      <c r="A13">
        <v>2022</v>
      </c>
      <c r="B13">
        <v>4</v>
      </c>
      <c r="C13" t="s">
        <v>7</v>
      </c>
      <c r="D13" s="3">
        <v>11868.593047301911</v>
      </c>
      <c r="E13" s="3">
        <f t="shared" si="1"/>
        <v>5651.0249816948499</v>
      </c>
      <c r="F13" s="3">
        <f t="shared" si="2"/>
        <v>6217.5680656070608</v>
      </c>
      <c r="H13" s="3">
        <f t="shared" si="0"/>
        <v>11868.593047301911</v>
      </c>
      <c r="I13">
        <v>2018</v>
      </c>
      <c r="J13">
        <v>0.47613267715666591</v>
      </c>
      <c r="K13">
        <v>1</v>
      </c>
    </row>
    <row r="14" spans="1:11" x14ac:dyDescent="0.35">
      <c r="A14">
        <v>2022</v>
      </c>
      <c r="B14">
        <v>5</v>
      </c>
      <c r="C14" t="s">
        <v>6</v>
      </c>
      <c r="D14" s="3">
        <v>812.49315446010155</v>
      </c>
      <c r="E14" s="3">
        <f t="shared" si="1"/>
        <v>812.49315446010155</v>
      </c>
      <c r="F14" s="3">
        <f t="shared" si="2"/>
        <v>0</v>
      </c>
      <c r="H14" s="3">
        <f t="shared" si="0"/>
        <v>812.49315446010155</v>
      </c>
      <c r="I14">
        <v>2017</v>
      </c>
      <c r="J14">
        <v>1</v>
      </c>
      <c r="K14">
        <v>0.65232018487994414</v>
      </c>
    </row>
    <row r="15" spans="1:11" x14ac:dyDescent="0.35">
      <c r="A15">
        <v>2022</v>
      </c>
      <c r="B15">
        <v>5</v>
      </c>
      <c r="C15" t="s">
        <v>7</v>
      </c>
      <c r="D15" s="3">
        <v>512.99811754890641</v>
      </c>
      <c r="E15" s="3">
        <f t="shared" si="1"/>
        <v>420.13872859431143</v>
      </c>
      <c r="F15" s="3">
        <f t="shared" si="2"/>
        <v>92.859388954594976</v>
      </c>
      <c r="H15" s="3">
        <f t="shared" si="0"/>
        <v>512.99811754890641</v>
      </c>
      <c r="I15">
        <v>2017</v>
      </c>
      <c r="J15">
        <v>0.81898688167068712</v>
      </c>
      <c r="K15">
        <v>0.41834298003199882</v>
      </c>
    </row>
    <row r="16" spans="1:11" x14ac:dyDescent="0.35">
      <c r="A16">
        <v>2021</v>
      </c>
      <c r="B16">
        <v>3</v>
      </c>
      <c r="C16" t="s">
        <v>6</v>
      </c>
      <c r="D16">
        <v>13506</v>
      </c>
      <c r="E16" s="3">
        <f t="shared" si="1"/>
        <v>12174.3084</v>
      </c>
      <c r="F16" s="3">
        <f t="shared" si="2"/>
        <v>1331.6916000000001</v>
      </c>
      <c r="G16">
        <v>0.105</v>
      </c>
      <c r="H16" s="3">
        <f>D16*(1-G16)</f>
        <v>12087.87</v>
      </c>
      <c r="I16">
        <v>2018</v>
      </c>
      <c r="J16">
        <v>0.90139999999999998</v>
      </c>
    </row>
    <row r="17" spans="1:10" x14ac:dyDescent="0.35">
      <c r="A17">
        <v>2021</v>
      </c>
      <c r="B17">
        <v>3</v>
      </c>
      <c r="C17" t="s">
        <v>7</v>
      </c>
      <c r="D17">
        <v>2352</v>
      </c>
      <c r="E17" s="3">
        <f t="shared" si="1"/>
        <v>2120.0927999999999</v>
      </c>
      <c r="F17" s="3">
        <f t="shared" si="2"/>
        <v>231.9072000000001</v>
      </c>
      <c r="G17">
        <v>0.105</v>
      </c>
      <c r="H17" s="3">
        <f t="shared" ref="H17:H80" si="3">D17*(1-G17)</f>
        <v>2105.04</v>
      </c>
      <c r="I17">
        <v>2018</v>
      </c>
      <c r="J17">
        <v>0.90139999999999998</v>
      </c>
    </row>
    <row r="18" spans="1:10" x14ac:dyDescent="0.35">
      <c r="A18">
        <v>2021</v>
      </c>
      <c r="B18">
        <v>4</v>
      </c>
      <c r="C18" t="s">
        <v>6</v>
      </c>
      <c r="D18">
        <v>11054</v>
      </c>
      <c r="E18" s="3">
        <f t="shared" si="1"/>
        <v>9496.491399999999</v>
      </c>
      <c r="F18" s="3">
        <f t="shared" si="2"/>
        <v>1557.508600000001</v>
      </c>
      <c r="G18">
        <v>0.16400000000000001</v>
      </c>
      <c r="H18" s="3">
        <f t="shared" si="3"/>
        <v>9241.1440000000002</v>
      </c>
      <c r="I18">
        <v>2017</v>
      </c>
      <c r="J18">
        <v>0.85909999999999997</v>
      </c>
    </row>
    <row r="19" spans="1:10" x14ac:dyDescent="0.35">
      <c r="A19">
        <v>2021</v>
      </c>
      <c r="B19">
        <v>4</v>
      </c>
      <c r="C19" t="s">
        <v>7</v>
      </c>
      <c r="D19">
        <v>10277</v>
      </c>
      <c r="E19" s="3">
        <f t="shared" si="1"/>
        <v>8828.9706999999999</v>
      </c>
      <c r="F19" s="3">
        <f t="shared" si="2"/>
        <v>1448.0293000000001</v>
      </c>
      <c r="G19">
        <v>0.16400000000000001</v>
      </c>
      <c r="H19" s="3">
        <f t="shared" si="3"/>
        <v>8591.5720000000001</v>
      </c>
      <c r="I19">
        <v>2017</v>
      </c>
      <c r="J19">
        <v>0.85909999999999997</v>
      </c>
    </row>
    <row r="20" spans="1:10" x14ac:dyDescent="0.35">
      <c r="A20">
        <v>2021</v>
      </c>
      <c r="B20">
        <v>5</v>
      </c>
      <c r="C20" t="s">
        <v>6</v>
      </c>
      <c r="D20">
        <v>176</v>
      </c>
      <c r="E20" s="3">
        <f t="shared" si="1"/>
        <v>138.10719999999998</v>
      </c>
      <c r="F20" s="3">
        <f t="shared" si="2"/>
        <v>37.892800000000022</v>
      </c>
      <c r="G20">
        <v>0.14299999999999999</v>
      </c>
      <c r="H20" s="3">
        <f t="shared" si="3"/>
        <v>150.83199999999999</v>
      </c>
      <c r="I20">
        <v>2016</v>
      </c>
      <c r="J20">
        <v>0.78469999999999995</v>
      </c>
    </row>
    <row r="21" spans="1:10" x14ac:dyDescent="0.35">
      <c r="A21">
        <v>2021</v>
      </c>
      <c r="B21">
        <v>5</v>
      </c>
      <c r="C21" t="s">
        <v>7</v>
      </c>
      <c r="D21">
        <v>445</v>
      </c>
      <c r="E21" s="3">
        <f t="shared" si="1"/>
        <v>349.19149999999996</v>
      </c>
      <c r="F21" s="3">
        <f t="shared" si="2"/>
        <v>95.808500000000038</v>
      </c>
      <c r="G21">
        <v>0.14299999999999999</v>
      </c>
      <c r="H21" s="3">
        <f t="shared" si="3"/>
        <v>381.36500000000001</v>
      </c>
      <c r="I21">
        <v>2016</v>
      </c>
      <c r="J21">
        <v>0.78469999999999995</v>
      </c>
    </row>
    <row r="22" spans="1:10" x14ac:dyDescent="0.35">
      <c r="A22">
        <v>2020</v>
      </c>
      <c r="B22">
        <v>3</v>
      </c>
      <c r="C22" t="s">
        <v>6</v>
      </c>
      <c r="D22">
        <v>8561</v>
      </c>
      <c r="E22" s="3">
        <f t="shared" si="1"/>
        <v>6703.2629999999999</v>
      </c>
      <c r="F22" s="3">
        <f t="shared" si="2"/>
        <v>1857.7370000000001</v>
      </c>
      <c r="G22">
        <v>5.6000000000000001E-2</v>
      </c>
      <c r="H22" s="3">
        <f t="shared" si="3"/>
        <v>8081.5839999999998</v>
      </c>
      <c r="I22">
        <v>2017</v>
      </c>
      <c r="J22">
        <v>0.78300000000000003</v>
      </c>
    </row>
    <row r="23" spans="1:10" x14ac:dyDescent="0.35">
      <c r="A23">
        <v>2020</v>
      </c>
      <c r="B23">
        <v>3</v>
      </c>
      <c r="C23" t="s">
        <v>7</v>
      </c>
      <c r="D23">
        <v>1436</v>
      </c>
      <c r="E23" s="3">
        <f t="shared" si="1"/>
        <v>1124.3880000000001</v>
      </c>
      <c r="F23" s="3">
        <f t="shared" si="2"/>
        <v>311.61199999999985</v>
      </c>
      <c r="G23">
        <v>5.6000000000000001E-2</v>
      </c>
      <c r="H23" s="3">
        <f t="shared" si="3"/>
        <v>1355.5839999999998</v>
      </c>
      <c r="I23">
        <v>2017</v>
      </c>
      <c r="J23">
        <v>0.78300000000000003</v>
      </c>
    </row>
    <row r="24" spans="1:10" x14ac:dyDescent="0.35">
      <c r="A24">
        <v>2020</v>
      </c>
      <c r="B24">
        <v>4</v>
      </c>
      <c r="C24" t="s">
        <v>6</v>
      </c>
      <c r="D24">
        <v>1818</v>
      </c>
      <c r="E24" s="3">
        <f t="shared" si="1"/>
        <v>1321.6859999999999</v>
      </c>
      <c r="F24" s="3">
        <f t="shared" si="2"/>
        <v>496.31400000000008</v>
      </c>
      <c r="G24">
        <v>5.5E-2</v>
      </c>
      <c r="H24" s="3">
        <f t="shared" si="3"/>
        <v>1718.01</v>
      </c>
      <c r="I24">
        <v>2016</v>
      </c>
      <c r="J24">
        <v>0.72699999999999998</v>
      </c>
    </row>
    <row r="25" spans="1:10" x14ac:dyDescent="0.35">
      <c r="A25">
        <v>2020</v>
      </c>
      <c r="B25">
        <v>4</v>
      </c>
      <c r="C25" t="s">
        <v>7</v>
      </c>
      <c r="D25">
        <v>2465</v>
      </c>
      <c r="E25" s="3">
        <f t="shared" si="1"/>
        <v>1792.0549999999998</v>
      </c>
      <c r="F25" s="3">
        <f t="shared" si="2"/>
        <v>672.94500000000016</v>
      </c>
      <c r="G25">
        <v>5.5E-2</v>
      </c>
      <c r="H25" s="3">
        <f t="shared" si="3"/>
        <v>2329.4249999999997</v>
      </c>
      <c r="I25">
        <v>2016</v>
      </c>
      <c r="J25">
        <v>0.72699999999999998</v>
      </c>
    </row>
    <row r="26" spans="1:10" x14ac:dyDescent="0.35">
      <c r="A26">
        <v>2020</v>
      </c>
      <c r="B26">
        <v>5</v>
      </c>
      <c r="C26" t="s">
        <v>6</v>
      </c>
      <c r="D26">
        <v>27</v>
      </c>
      <c r="E26" s="3">
        <f t="shared" si="1"/>
        <v>18.657</v>
      </c>
      <c r="F26" s="3">
        <f t="shared" si="2"/>
        <v>8.343</v>
      </c>
      <c r="G26">
        <v>5.6000000000000001E-2</v>
      </c>
      <c r="H26" s="3">
        <f t="shared" si="3"/>
        <v>25.488</v>
      </c>
      <c r="I26">
        <v>2015</v>
      </c>
      <c r="J26">
        <v>0.69099999999999995</v>
      </c>
    </row>
    <row r="27" spans="1:10" x14ac:dyDescent="0.35">
      <c r="A27">
        <v>2020</v>
      </c>
      <c r="B27">
        <v>5</v>
      </c>
      <c r="C27" t="s">
        <v>7</v>
      </c>
      <c r="D27">
        <v>622</v>
      </c>
      <c r="E27" s="3">
        <f t="shared" si="1"/>
        <v>429.80199999999996</v>
      </c>
      <c r="F27" s="3">
        <f t="shared" si="2"/>
        <v>192.19800000000004</v>
      </c>
      <c r="G27">
        <v>5.6000000000000001E-2</v>
      </c>
      <c r="H27" s="3">
        <f t="shared" si="3"/>
        <v>587.16800000000001</v>
      </c>
      <c r="I27">
        <v>2015</v>
      </c>
      <c r="J27" s="1">
        <v>0.69099999999999995</v>
      </c>
    </row>
    <row r="28" spans="1:10" x14ac:dyDescent="0.35">
      <c r="A28">
        <v>2019</v>
      </c>
      <c r="B28">
        <v>3</v>
      </c>
      <c r="C28" t="s">
        <v>6</v>
      </c>
      <c r="D28">
        <v>3558</v>
      </c>
      <c r="E28" s="3">
        <f t="shared" si="1"/>
        <v>2851.7370000000001</v>
      </c>
      <c r="F28" s="3">
        <f t="shared" si="2"/>
        <v>706.26299999999992</v>
      </c>
      <c r="G28">
        <v>9.4E-2</v>
      </c>
      <c r="H28" s="3">
        <f t="shared" si="3"/>
        <v>3223.5480000000002</v>
      </c>
      <c r="I28">
        <v>2016</v>
      </c>
      <c r="J28">
        <v>0.80149999999999999</v>
      </c>
    </row>
    <row r="29" spans="1:10" x14ac:dyDescent="0.35">
      <c r="A29">
        <v>2019</v>
      </c>
      <c r="B29">
        <v>3</v>
      </c>
      <c r="C29" t="s">
        <v>7</v>
      </c>
      <c r="D29">
        <v>371</v>
      </c>
      <c r="E29" s="3">
        <f t="shared" si="1"/>
        <v>297.35649999999998</v>
      </c>
      <c r="F29" s="3">
        <f t="shared" si="2"/>
        <v>73.643500000000017</v>
      </c>
      <c r="G29">
        <v>9.4E-2</v>
      </c>
      <c r="H29" s="3">
        <f t="shared" si="3"/>
        <v>336.12600000000003</v>
      </c>
      <c r="I29">
        <v>2016</v>
      </c>
      <c r="J29">
        <v>0.80149999999999999</v>
      </c>
    </row>
    <row r="30" spans="1:10" x14ac:dyDescent="0.35">
      <c r="A30">
        <v>2019</v>
      </c>
      <c r="B30">
        <v>4</v>
      </c>
      <c r="C30" t="s">
        <v>6</v>
      </c>
      <c r="D30">
        <v>4931</v>
      </c>
      <c r="E30" s="3">
        <f t="shared" si="1"/>
        <v>3508.4065000000001</v>
      </c>
      <c r="F30" s="3">
        <f t="shared" si="2"/>
        <v>1422.5934999999999</v>
      </c>
      <c r="G30">
        <v>6.2E-2</v>
      </c>
      <c r="H30" s="3">
        <f t="shared" si="3"/>
        <v>4625.2779999999993</v>
      </c>
      <c r="I30">
        <v>2015</v>
      </c>
      <c r="J30">
        <v>0.71150000000000002</v>
      </c>
    </row>
    <row r="31" spans="1:10" x14ac:dyDescent="0.35">
      <c r="A31">
        <v>2019</v>
      </c>
      <c r="B31">
        <v>4</v>
      </c>
      <c r="C31" t="s">
        <v>7</v>
      </c>
      <c r="D31">
        <v>6934</v>
      </c>
      <c r="E31" s="3">
        <f t="shared" si="1"/>
        <v>4933.5410000000002</v>
      </c>
      <c r="F31" s="3">
        <f t="shared" si="2"/>
        <v>2000.4589999999998</v>
      </c>
      <c r="G31">
        <v>6.2E-2</v>
      </c>
      <c r="H31" s="3">
        <f t="shared" si="3"/>
        <v>6504.0919999999996</v>
      </c>
      <c r="I31">
        <v>2015</v>
      </c>
      <c r="J31">
        <v>0.71150000000000002</v>
      </c>
    </row>
    <row r="32" spans="1:10" x14ac:dyDescent="0.35">
      <c r="A32">
        <v>2019</v>
      </c>
      <c r="B32">
        <v>5</v>
      </c>
      <c r="C32" t="s">
        <v>6</v>
      </c>
      <c r="D32">
        <v>13</v>
      </c>
      <c r="E32" s="3">
        <f t="shared" si="1"/>
        <v>8.9140999999999995</v>
      </c>
      <c r="F32" s="3">
        <f t="shared" si="2"/>
        <v>4.0859000000000005</v>
      </c>
      <c r="G32">
        <v>6.7000000000000004E-2</v>
      </c>
      <c r="H32" s="3">
        <f t="shared" si="3"/>
        <v>12.129000000000001</v>
      </c>
      <c r="I32">
        <v>2014</v>
      </c>
      <c r="J32">
        <v>0.68569999999999998</v>
      </c>
    </row>
    <row r="33" spans="1:10" x14ac:dyDescent="0.35">
      <c r="A33">
        <v>2019</v>
      </c>
      <c r="B33">
        <v>5</v>
      </c>
      <c r="C33" t="s">
        <v>7</v>
      </c>
      <c r="D33">
        <v>329</v>
      </c>
      <c r="E33" s="3">
        <f t="shared" si="1"/>
        <v>225.59529999999998</v>
      </c>
      <c r="F33" s="3">
        <f t="shared" si="2"/>
        <v>103.40470000000002</v>
      </c>
      <c r="G33">
        <v>6.7000000000000004E-2</v>
      </c>
      <c r="H33" s="3">
        <f t="shared" si="3"/>
        <v>306.95699999999999</v>
      </c>
      <c r="I33">
        <v>2014</v>
      </c>
      <c r="J33">
        <v>0.68569999999999998</v>
      </c>
    </row>
    <row r="34" spans="1:10" x14ac:dyDescent="0.35">
      <c r="A34">
        <v>2018</v>
      </c>
      <c r="B34">
        <v>3</v>
      </c>
      <c r="C34" t="s">
        <v>6</v>
      </c>
      <c r="D34">
        <v>8907</v>
      </c>
      <c r="E34" s="3">
        <f t="shared" si="1"/>
        <v>8436.7103999999999</v>
      </c>
      <c r="F34" s="3">
        <f t="shared" si="2"/>
        <v>470.28960000000006</v>
      </c>
      <c r="G34">
        <v>7.5999999999999998E-2</v>
      </c>
      <c r="H34" s="3">
        <f t="shared" si="3"/>
        <v>8230.0680000000011</v>
      </c>
      <c r="I34">
        <v>2015</v>
      </c>
      <c r="J34">
        <v>0.94720000000000004</v>
      </c>
    </row>
    <row r="35" spans="1:10" x14ac:dyDescent="0.35">
      <c r="A35">
        <v>2018</v>
      </c>
      <c r="B35">
        <v>3</v>
      </c>
      <c r="C35" t="s">
        <v>7</v>
      </c>
      <c r="D35">
        <v>2742</v>
      </c>
      <c r="E35" s="3">
        <f t="shared" si="1"/>
        <v>2597.2224000000001</v>
      </c>
      <c r="F35" s="3">
        <f t="shared" si="2"/>
        <v>144.77759999999989</v>
      </c>
      <c r="G35">
        <v>7.5999999999999998E-2</v>
      </c>
      <c r="H35" s="3">
        <f t="shared" si="3"/>
        <v>2533.6080000000002</v>
      </c>
      <c r="I35">
        <v>2015</v>
      </c>
      <c r="J35">
        <v>0.94720000000000004</v>
      </c>
    </row>
    <row r="36" spans="1:10" x14ac:dyDescent="0.35">
      <c r="A36">
        <v>2018</v>
      </c>
      <c r="B36">
        <v>4</v>
      </c>
      <c r="C36" t="s">
        <v>6</v>
      </c>
      <c r="D36">
        <v>2191</v>
      </c>
      <c r="E36" s="3">
        <f t="shared" si="1"/>
        <v>2040.4783</v>
      </c>
      <c r="F36" s="3">
        <f t="shared" si="2"/>
        <v>150.52170000000001</v>
      </c>
      <c r="G36">
        <v>5.8000000000000003E-2</v>
      </c>
      <c r="H36" s="3">
        <f t="shared" si="3"/>
        <v>2063.922</v>
      </c>
      <c r="I36">
        <v>2014</v>
      </c>
      <c r="J36">
        <v>0.93130000000000002</v>
      </c>
    </row>
    <row r="37" spans="1:10" x14ac:dyDescent="0.35">
      <c r="A37">
        <v>2018</v>
      </c>
      <c r="B37">
        <v>4</v>
      </c>
      <c r="C37" t="s">
        <v>7</v>
      </c>
      <c r="D37">
        <v>4621</v>
      </c>
      <c r="E37" s="3">
        <f t="shared" si="1"/>
        <v>4303.5373</v>
      </c>
      <c r="F37" s="3">
        <f t="shared" si="2"/>
        <v>317.46270000000004</v>
      </c>
      <c r="G37">
        <v>5.8000000000000003E-2</v>
      </c>
      <c r="H37" s="3">
        <f t="shared" si="3"/>
        <v>4352.982</v>
      </c>
      <c r="I37">
        <v>2014</v>
      </c>
      <c r="J37">
        <v>0.93130000000000002</v>
      </c>
    </row>
    <row r="38" spans="1:10" x14ac:dyDescent="0.35">
      <c r="A38">
        <v>2018</v>
      </c>
      <c r="B38">
        <v>5</v>
      </c>
      <c r="C38" t="s">
        <v>6</v>
      </c>
      <c r="D38">
        <v>18</v>
      </c>
      <c r="E38" s="3">
        <f t="shared" si="1"/>
        <v>10.974600000000001</v>
      </c>
      <c r="F38" s="3">
        <f t="shared" si="2"/>
        <v>7.0253999999999994</v>
      </c>
      <c r="G38">
        <v>7.7383177570093456E-3</v>
      </c>
      <c r="H38" s="3">
        <f t="shared" si="3"/>
        <v>17.86071028037383</v>
      </c>
      <c r="I38">
        <v>2013</v>
      </c>
      <c r="J38">
        <v>0.60970000000000002</v>
      </c>
    </row>
    <row r="39" spans="1:10" x14ac:dyDescent="0.35">
      <c r="A39">
        <v>2018</v>
      </c>
      <c r="B39">
        <v>5</v>
      </c>
      <c r="C39" t="s">
        <v>7</v>
      </c>
      <c r="D39">
        <v>535</v>
      </c>
      <c r="E39" s="3">
        <f t="shared" si="1"/>
        <v>326.18950000000001</v>
      </c>
      <c r="F39" s="3">
        <f t="shared" si="2"/>
        <v>208.81049999999999</v>
      </c>
      <c r="G39">
        <v>7.7383177570093456E-3</v>
      </c>
      <c r="H39" s="3">
        <f t="shared" si="3"/>
        <v>530.86</v>
      </c>
      <c r="I39">
        <v>2013</v>
      </c>
      <c r="J39">
        <v>0.60970000000000002</v>
      </c>
    </row>
    <row r="40" spans="1:10" x14ac:dyDescent="0.35">
      <c r="A40">
        <v>2017</v>
      </c>
      <c r="B40">
        <v>3</v>
      </c>
      <c r="C40" t="s">
        <v>6</v>
      </c>
      <c r="D40">
        <v>7699</v>
      </c>
      <c r="E40" s="3">
        <f t="shared" si="1"/>
        <v>7699</v>
      </c>
      <c r="F40" s="3">
        <f t="shared" si="2"/>
        <v>0</v>
      </c>
      <c r="G40">
        <v>0.13800000000000001</v>
      </c>
      <c r="H40" s="3">
        <f t="shared" si="3"/>
        <v>6636.5379999999996</v>
      </c>
      <c r="I40">
        <v>2014</v>
      </c>
      <c r="J40">
        <v>1</v>
      </c>
    </row>
    <row r="41" spans="1:10" x14ac:dyDescent="0.35">
      <c r="A41">
        <v>2017</v>
      </c>
      <c r="B41">
        <v>3</v>
      </c>
      <c r="C41" t="s">
        <v>7</v>
      </c>
      <c r="D41">
        <v>1091</v>
      </c>
      <c r="E41" s="3">
        <f t="shared" si="1"/>
        <v>1091</v>
      </c>
      <c r="F41" s="3">
        <f t="shared" si="2"/>
        <v>0</v>
      </c>
      <c r="G41">
        <v>0.13800000000000001</v>
      </c>
      <c r="H41" s="3">
        <f t="shared" si="3"/>
        <v>940.44200000000001</v>
      </c>
      <c r="I41">
        <v>2014</v>
      </c>
      <c r="J41">
        <v>1</v>
      </c>
    </row>
    <row r="42" spans="1:10" x14ac:dyDescent="0.35">
      <c r="A42">
        <v>2017</v>
      </c>
      <c r="B42">
        <v>4</v>
      </c>
      <c r="C42" t="s">
        <v>6</v>
      </c>
      <c r="D42">
        <v>5056</v>
      </c>
      <c r="E42" s="3">
        <f t="shared" si="1"/>
        <v>4799.1552000000001</v>
      </c>
      <c r="F42" s="3">
        <f t="shared" si="2"/>
        <v>256.84479999999985</v>
      </c>
      <c r="G42">
        <v>0.156</v>
      </c>
      <c r="H42" s="3">
        <f t="shared" si="3"/>
        <v>4267.2640000000001</v>
      </c>
      <c r="I42">
        <v>2013</v>
      </c>
      <c r="J42">
        <v>0.94920000000000004</v>
      </c>
    </row>
    <row r="43" spans="1:10" x14ac:dyDescent="0.35">
      <c r="A43">
        <v>2017</v>
      </c>
      <c r="B43">
        <v>4</v>
      </c>
      <c r="C43" t="s">
        <v>7</v>
      </c>
      <c r="D43">
        <v>5523</v>
      </c>
      <c r="E43" s="3">
        <f t="shared" si="1"/>
        <v>5242.4315999999999</v>
      </c>
      <c r="F43" s="3">
        <f t="shared" si="2"/>
        <v>280.56840000000011</v>
      </c>
      <c r="G43">
        <v>0.156</v>
      </c>
      <c r="H43" s="3">
        <f t="shared" si="3"/>
        <v>4661.4120000000003</v>
      </c>
      <c r="I43">
        <v>2013</v>
      </c>
      <c r="J43">
        <v>0.94920000000000004</v>
      </c>
    </row>
    <row r="44" spans="1:10" x14ac:dyDescent="0.35">
      <c r="A44">
        <v>2017</v>
      </c>
      <c r="B44">
        <v>5</v>
      </c>
      <c r="C44" t="s">
        <v>6</v>
      </c>
      <c r="D44">
        <v>1469</v>
      </c>
      <c r="E44" s="3">
        <f t="shared" si="1"/>
        <v>1469</v>
      </c>
      <c r="F44" s="3">
        <f t="shared" si="2"/>
        <v>0</v>
      </c>
      <c r="G44">
        <v>0.18</v>
      </c>
      <c r="H44" s="3">
        <f t="shared" si="3"/>
        <v>1204.5800000000002</v>
      </c>
      <c r="I44">
        <v>2012</v>
      </c>
      <c r="J44">
        <v>1</v>
      </c>
    </row>
    <row r="45" spans="1:10" x14ac:dyDescent="0.35">
      <c r="A45">
        <v>2017</v>
      </c>
      <c r="B45">
        <v>5</v>
      </c>
      <c r="C45" t="s">
        <v>7</v>
      </c>
      <c r="D45">
        <v>2447</v>
      </c>
      <c r="E45" s="3">
        <f t="shared" si="1"/>
        <v>2447</v>
      </c>
      <c r="F45" s="3">
        <f t="shared" si="2"/>
        <v>0</v>
      </c>
      <c r="G45">
        <v>0.18</v>
      </c>
      <c r="H45" s="3">
        <f t="shared" si="3"/>
        <v>2006.5400000000002</v>
      </c>
      <c r="I45">
        <v>2012</v>
      </c>
      <c r="J45">
        <v>1</v>
      </c>
    </row>
    <row r="46" spans="1:10" x14ac:dyDescent="0.35">
      <c r="A46">
        <v>2016</v>
      </c>
      <c r="B46">
        <v>3</v>
      </c>
      <c r="C46" t="s">
        <v>6</v>
      </c>
      <c r="D46">
        <v>5732</v>
      </c>
      <c r="E46" s="3">
        <f t="shared" si="1"/>
        <v>5157.0804000000007</v>
      </c>
      <c r="F46" s="3">
        <f t="shared" si="2"/>
        <v>574.91959999999926</v>
      </c>
      <c r="G46">
        <v>0.23100000000000001</v>
      </c>
      <c r="H46" s="3">
        <f t="shared" si="3"/>
        <v>4407.9080000000004</v>
      </c>
      <c r="I46">
        <v>2013</v>
      </c>
      <c r="J46">
        <v>0.89970000000000006</v>
      </c>
    </row>
    <row r="47" spans="1:10" x14ac:dyDescent="0.35">
      <c r="A47">
        <v>2016</v>
      </c>
      <c r="B47">
        <v>3</v>
      </c>
      <c r="C47" t="s">
        <v>7</v>
      </c>
      <c r="D47">
        <v>562</v>
      </c>
      <c r="E47" s="3">
        <f t="shared" si="1"/>
        <v>505.63140000000004</v>
      </c>
      <c r="F47" s="3">
        <f t="shared" si="2"/>
        <v>56.368599999999958</v>
      </c>
      <c r="G47">
        <v>0.23100000000000001</v>
      </c>
      <c r="H47" s="3">
        <f t="shared" si="3"/>
        <v>432.178</v>
      </c>
      <c r="I47">
        <v>2013</v>
      </c>
      <c r="J47">
        <v>0.89970000000000006</v>
      </c>
    </row>
    <row r="48" spans="1:10" x14ac:dyDescent="0.35">
      <c r="A48">
        <v>2016</v>
      </c>
      <c r="B48">
        <v>4</v>
      </c>
      <c r="C48" t="s">
        <v>6</v>
      </c>
      <c r="D48">
        <v>7903</v>
      </c>
      <c r="E48" s="3">
        <f t="shared" si="1"/>
        <v>6129.5667999999996</v>
      </c>
      <c r="F48" s="3">
        <f t="shared" si="2"/>
        <v>1773.4332000000004</v>
      </c>
      <c r="G48">
        <v>0.23100000000000001</v>
      </c>
      <c r="H48" s="3">
        <f t="shared" si="3"/>
        <v>6077.4070000000002</v>
      </c>
      <c r="I48">
        <v>2012</v>
      </c>
      <c r="J48">
        <v>0.77559999999999996</v>
      </c>
    </row>
    <row r="49" spans="1:10" x14ac:dyDescent="0.35">
      <c r="A49">
        <v>2016</v>
      </c>
      <c r="B49">
        <v>4</v>
      </c>
      <c r="C49" t="s">
        <v>7</v>
      </c>
      <c r="D49">
        <v>6563</v>
      </c>
      <c r="E49" s="3">
        <f t="shared" si="1"/>
        <v>5090.2627999999995</v>
      </c>
      <c r="F49" s="3">
        <f t="shared" si="2"/>
        <v>1472.7372000000005</v>
      </c>
      <c r="G49">
        <v>0.23100000000000001</v>
      </c>
      <c r="H49" s="3">
        <f t="shared" si="3"/>
        <v>5046.9470000000001</v>
      </c>
      <c r="I49">
        <v>2012</v>
      </c>
      <c r="J49">
        <v>0.77559999999999996</v>
      </c>
    </row>
    <row r="50" spans="1:10" x14ac:dyDescent="0.35">
      <c r="A50">
        <v>2016</v>
      </c>
      <c r="B50">
        <v>5</v>
      </c>
      <c r="C50" t="s">
        <v>6</v>
      </c>
      <c r="D50">
        <v>62</v>
      </c>
      <c r="E50" s="3">
        <f t="shared" si="1"/>
        <v>62</v>
      </c>
      <c r="F50" s="3">
        <f t="shared" si="2"/>
        <v>0</v>
      </c>
      <c r="G50">
        <v>0</v>
      </c>
      <c r="H50" s="3">
        <f t="shared" si="3"/>
        <v>62</v>
      </c>
      <c r="I50">
        <v>2011</v>
      </c>
      <c r="J50">
        <v>1</v>
      </c>
    </row>
    <row r="51" spans="1:10" x14ac:dyDescent="0.35">
      <c r="A51">
        <v>2016</v>
      </c>
      <c r="B51">
        <v>5</v>
      </c>
      <c r="C51" t="s">
        <v>7</v>
      </c>
      <c r="D51">
        <v>0</v>
      </c>
      <c r="E51" s="3">
        <f t="shared" si="1"/>
        <v>0</v>
      </c>
      <c r="F51" s="3">
        <f t="shared" si="2"/>
        <v>0</v>
      </c>
      <c r="G51">
        <v>0</v>
      </c>
      <c r="H51" s="3">
        <f t="shared" si="3"/>
        <v>0</v>
      </c>
      <c r="I51">
        <v>2011</v>
      </c>
      <c r="J51">
        <v>1</v>
      </c>
    </row>
    <row r="52" spans="1:10" x14ac:dyDescent="0.35">
      <c r="A52">
        <v>2015</v>
      </c>
      <c r="B52">
        <v>3</v>
      </c>
      <c r="C52" t="s">
        <v>6</v>
      </c>
      <c r="D52">
        <v>15232</v>
      </c>
      <c r="E52" s="3">
        <f t="shared" si="1"/>
        <v>14605.9648</v>
      </c>
      <c r="F52" s="3">
        <f t="shared" si="2"/>
        <v>626.03520000000026</v>
      </c>
      <c r="G52">
        <v>0.11700000000000001</v>
      </c>
      <c r="H52" s="3">
        <f t="shared" si="3"/>
        <v>13449.856</v>
      </c>
      <c r="I52">
        <v>2012</v>
      </c>
      <c r="J52">
        <v>0.95889999999999997</v>
      </c>
    </row>
    <row r="53" spans="1:10" x14ac:dyDescent="0.35">
      <c r="A53">
        <v>2015</v>
      </c>
      <c r="B53">
        <v>3</v>
      </c>
      <c r="C53" t="s">
        <v>7</v>
      </c>
      <c r="D53">
        <v>1991</v>
      </c>
      <c r="E53" s="3">
        <f t="shared" si="1"/>
        <v>1909.1698999999999</v>
      </c>
      <c r="F53" s="3">
        <f t="shared" si="2"/>
        <v>81.83010000000013</v>
      </c>
      <c r="G53">
        <v>0.11700000000000001</v>
      </c>
      <c r="H53" s="3">
        <f t="shared" si="3"/>
        <v>1758.0530000000001</v>
      </c>
      <c r="I53">
        <v>2012</v>
      </c>
      <c r="J53">
        <v>0.95889999999999997</v>
      </c>
    </row>
    <row r="54" spans="1:10" x14ac:dyDescent="0.35">
      <c r="A54">
        <v>2015</v>
      </c>
      <c r="B54">
        <v>4</v>
      </c>
      <c r="C54" t="s">
        <v>6</v>
      </c>
      <c r="D54">
        <v>184</v>
      </c>
      <c r="E54" s="3">
        <f t="shared" si="1"/>
        <v>178.6824</v>
      </c>
      <c r="F54" s="3">
        <f t="shared" si="2"/>
        <v>5.3175999999999988</v>
      </c>
      <c r="G54">
        <v>9.5000000000000001E-2</v>
      </c>
      <c r="H54" s="3">
        <f t="shared" si="3"/>
        <v>166.52</v>
      </c>
      <c r="I54">
        <v>2011</v>
      </c>
      <c r="J54">
        <v>0.97109999999999996</v>
      </c>
    </row>
    <row r="55" spans="1:10" x14ac:dyDescent="0.35">
      <c r="A55">
        <v>2015</v>
      </c>
      <c r="B55">
        <v>4</v>
      </c>
      <c r="C55" t="s">
        <v>7</v>
      </c>
      <c r="D55">
        <v>387</v>
      </c>
      <c r="E55" s="3">
        <f t="shared" si="1"/>
        <v>375.81569999999999</v>
      </c>
      <c r="F55" s="3">
        <f t="shared" si="2"/>
        <v>11.184300000000007</v>
      </c>
      <c r="G55">
        <v>9.5000000000000001E-2</v>
      </c>
      <c r="H55" s="3">
        <f t="shared" si="3"/>
        <v>350.23500000000001</v>
      </c>
      <c r="I55">
        <v>2011</v>
      </c>
      <c r="J55">
        <v>0.97109999999999996</v>
      </c>
    </row>
    <row r="56" spans="1:10" x14ac:dyDescent="0.35">
      <c r="A56">
        <v>2015</v>
      </c>
      <c r="B56">
        <v>5</v>
      </c>
      <c r="C56" t="s">
        <v>6</v>
      </c>
      <c r="D56">
        <v>30</v>
      </c>
      <c r="E56" s="3">
        <f t="shared" si="1"/>
        <v>28.526999999999997</v>
      </c>
      <c r="F56" s="3">
        <f t="shared" si="2"/>
        <v>1.4730000000000025</v>
      </c>
      <c r="G56">
        <v>0.17519999999999999</v>
      </c>
      <c r="H56" s="3">
        <f t="shared" si="3"/>
        <v>24.744</v>
      </c>
      <c r="I56">
        <v>2010</v>
      </c>
      <c r="J56">
        <v>0.95089999999999997</v>
      </c>
    </row>
    <row r="57" spans="1:10" x14ac:dyDescent="0.35">
      <c r="A57">
        <v>2015</v>
      </c>
      <c r="B57">
        <v>5</v>
      </c>
      <c r="C57" t="s">
        <v>7</v>
      </c>
      <c r="D57">
        <v>98</v>
      </c>
      <c r="E57" s="3">
        <f t="shared" si="1"/>
        <v>93.188199999999995</v>
      </c>
      <c r="F57" s="3">
        <f t="shared" si="2"/>
        <v>4.8118000000000052</v>
      </c>
      <c r="G57">
        <v>0.17519999999999999</v>
      </c>
      <c r="H57" s="3">
        <f t="shared" si="3"/>
        <v>80.830399999999997</v>
      </c>
      <c r="I57">
        <v>2010</v>
      </c>
      <c r="J57">
        <v>0.95089999999999997</v>
      </c>
    </row>
    <row r="58" spans="1:10" x14ac:dyDescent="0.35">
      <c r="A58">
        <v>2014</v>
      </c>
      <c r="B58">
        <v>3</v>
      </c>
      <c r="C58" t="s">
        <v>6</v>
      </c>
      <c r="D58">
        <v>1144</v>
      </c>
      <c r="E58" s="3">
        <f t="shared" si="1"/>
        <v>991.3904</v>
      </c>
      <c r="F58" s="3">
        <f t="shared" si="2"/>
        <v>152.6096</v>
      </c>
      <c r="G58">
        <v>0.125</v>
      </c>
      <c r="H58" s="3">
        <f t="shared" si="3"/>
        <v>1001</v>
      </c>
      <c r="I58">
        <v>2011</v>
      </c>
      <c r="J58">
        <v>0.86660000000000004</v>
      </c>
    </row>
    <row r="59" spans="1:10" x14ac:dyDescent="0.35">
      <c r="A59">
        <v>2014</v>
      </c>
      <c r="B59">
        <v>3</v>
      </c>
      <c r="C59" t="s">
        <v>7</v>
      </c>
      <c r="D59">
        <v>181</v>
      </c>
      <c r="E59" s="3">
        <f t="shared" si="1"/>
        <v>156.8546</v>
      </c>
      <c r="F59" s="3">
        <f t="shared" si="2"/>
        <v>24.145399999999995</v>
      </c>
      <c r="G59">
        <v>0.125</v>
      </c>
      <c r="H59" s="3">
        <f t="shared" si="3"/>
        <v>158.375</v>
      </c>
      <c r="I59">
        <v>2011</v>
      </c>
      <c r="J59">
        <v>0.86660000000000004</v>
      </c>
    </row>
    <row r="60" spans="1:10" x14ac:dyDescent="0.35">
      <c r="A60">
        <v>2014</v>
      </c>
      <c r="B60">
        <v>4</v>
      </c>
      <c r="C60" t="s">
        <v>6</v>
      </c>
      <c r="D60">
        <v>4276</v>
      </c>
      <c r="E60" s="3">
        <f t="shared" si="1"/>
        <v>3910.402</v>
      </c>
      <c r="F60" s="3">
        <f t="shared" si="2"/>
        <v>365.59799999999996</v>
      </c>
      <c r="G60">
        <v>0.156</v>
      </c>
      <c r="H60" s="3">
        <f t="shared" si="3"/>
        <v>3608.944</v>
      </c>
      <c r="I60">
        <v>2010</v>
      </c>
      <c r="J60">
        <v>0.91449999999999998</v>
      </c>
    </row>
    <row r="61" spans="1:10" x14ac:dyDescent="0.35">
      <c r="A61">
        <v>2014</v>
      </c>
      <c r="B61">
        <v>4</v>
      </c>
      <c r="C61" t="s">
        <v>7</v>
      </c>
      <c r="D61">
        <v>5884</v>
      </c>
      <c r="E61" s="3">
        <f t="shared" si="1"/>
        <v>5380.9179999999997</v>
      </c>
      <c r="F61" s="3">
        <f t="shared" si="2"/>
        <v>503.08200000000033</v>
      </c>
      <c r="G61">
        <v>0.156</v>
      </c>
      <c r="H61" s="3">
        <f t="shared" si="3"/>
        <v>4966.0959999999995</v>
      </c>
      <c r="I61">
        <v>2010</v>
      </c>
      <c r="J61">
        <v>0.91449999999999998</v>
      </c>
    </row>
    <row r="62" spans="1:10" x14ac:dyDescent="0.35">
      <c r="A62">
        <v>2014</v>
      </c>
      <c r="B62">
        <v>5</v>
      </c>
      <c r="C62" t="s">
        <v>6</v>
      </c>
      <c r="D62">
        <v>37</v>
      </c>
      <c r="E62" s="3">
        <f t="shared" si="1"/>
        <v>37</v>
      </c>
      <c r="F62" s="3">
        <f t="shared" si="2"/>
        <v>0</v>
      </c>
      <c r="G62">
        <v>0</v>
      </c>
      <c r="H62" s="3">
        <f t="shared" si="3"/>
        <v>37</v>
      </c>
      <c r="I62">
        <v>2009</v>
      </c>
      <c r="J62">
        <v>1</v>
      </c>
    </row>
    <row r="63" spans="1:10" x14ac:dyDescent="0.35">
      <c r="A63">
        <v>2014</v>
      </c>
      <c r="B63">
        <v>5</v>
      </c>
      <c r="C63" t="s">
        <v>7</v>
      </c>
      <c r="D63">
        <v>343</v>
      </c>
      <c r="E63" s="3">
        <f t="shared" si="1"/>
        <v>343</v>
      </c>
      <c r="F63" s="3">
        <f t="shared" si="2"/>
        <v>0</v>
      </c>
      <c r="G63">
        <v>0</v>
      </c>
      <c r="H63" s="3">
        <f t="shared" si="3"/>
        <v>343</v>
      </c>
      <c r="I63">
        <v>2009</v>
      </c>
      <c r="J63">
        <v>1</v>
      </c>
    </row>
    <row r="64" spans="1:10" x14ac:dyDescent="0.35">
      <c r="A64">
        <v>2013</v>
      </c>
      <c r="B64">
        <v>3</v>
      </c>
      <c r="C64" t="s">
        <v>6</v>
      </c>
      <c r="D64">
        <v>5494</v>
      </c>
      <c r="E64" s="3">
        <f t="shared" si="1"/>
        <v>4831.973</v>
      </c>
      <c r="F64" s="3">
        <f t="shared" si="2"/>
        <v>662.02700000000004</v>
      </c>
      <c r="G64">
        <v>2.1000000000000001E-2</v>
      </c>
      <c r="H64" s="3">
        <f t="shared" si="3"/>
        <v>5378.6260000000002</v>
      </c>
      <c r="I64">
        <v>2010</v>
      </c>
      <c r="J64">
        <v>0.87949999999999995</v>
      </c>
    </row>
    <row r="65" spans="1:10" x14ac:dyDescent="0.35">
      <c r="A65">
        <v>2013</v>
      </c>
      <c r="B65">
        <v>3</v>
      </c>
      <c r="C65" t="s">
        <v>7</v>
      </c>
      <c r="D65">
        <v>364</v>
      </c>
      <c r="E65" s="3">
        <f t="shared" si="1"/>
        <v>320.13799999999998</v>
      </c>
      <c r="F65" s="3">
        <f t="shared" si="2"/>
        <v>43.862000000000023</v>
      </c>
      <c r="G65">
        <v>2.1000000000000001E-2</v>
      </c>
      <c r="H65" s="3">
        <f t="shared" si="3"/>
        <v>356.35599999999999</v>
      </c>
      <c r="I65">
        <v>2010</v>
      </c>
      <c r="J65">
        <v>0.87949999999999995</v>
      </c>
    </row>
    <row r="66" spans="1:10" x14ac:dyDescent="0.35">
      <c r="A66">
        <v>2013</v>
      </c>
      <c r="B66">
        <v>4</v>
      </c>
      <c r="C66" t="s">
        <v>6</v>
      </c>
      <c r="D66">
        <v>1034</v>
      </c>
      <c r="E66" s="3">
        <f t="shared" si="1"/>
        <v>961.82680000000005</v>
      </c>
      <c r="F66" s="3">
        <f t="shared" si="2"/>
        <v>72.173199999999952</v>
      </c>
      <c r="G66">
        <v>0</v>
      </c>
      <c r="H66" s="3">
        <f t="shared" si="3"/>
        <v>1034</v>
      </c>
      <c r="I66">
        <v>2009</v>
      </c>
      <c r="J66">
        <v>0.93020000000000003</v>
      </c>
    </row>
    <row r="67" spans="1:10" x14ac:dyDescent="0.35">
      <c r="A67">
        <v>2013</v>
      </c>
      <c r="B67">
        <v>4</v>
      </c>
      <c r="C67" t="s">
        <v>7</v>
      </c>
      <c r="D67">
        <v>772</v>
      </c>
      <c r="E67" s="3">
        <f t="shared" si="1"/>
        <v>718.11440000000005</v>
      </c>
      <c r="F67" s="3">
        <f t="shared" si="2"/>
        <v>53.885599999999954</v>
      </c>
      <c r="G67">
        <v>0</v>
      </c>
      <c r="H67" s="3">
        <f t="shared" si="3"/>
        <v>772</v>
      </c>
      <c r="I67">
        <v>2009</v>
      </c>
      <c r="J67">
        <v>0.93020000000000003</v>
      </c>
    </row>
    <row r="68" spans="1:10" x14ac:dyDescent="0.35">
      <c r="A68">
        <v>2013</v>
      </c>
      <c r="B68">
        <v>5</v>
      </c>
      <c r="C68" t="s">
        <v>6</v>
      </c>
      <c r="D68">
        <v>431</v>
      </c>
      <c r="E68" s="3">
        <f t="shared" si="1"/>
        <v>256.96513350785341</v>
      </c>
      <c r="F68" s="3">
        <f t="shared" si="2"/>
        <v>174.03486649214659</v>
      </c>
      <c r="G68">
        <v>1.5715367146101441E-2</v>
      </c>
      <c r="H68" s="3">
        <f t="shared" si="3"/>
        <v>424.22667676003027</v>
      </c>
      <c r="I68">
        <v>2008</v>
      </c>
      <c r="J68">
        <v>0.59620680628272249</v>
      </c>
    </row>
    <row r="69" spans="1:10" x14ac:dyDescent="0.35">
      <c r="A69">
        <v>2013</v>
      </c>
      <c r="B69">
        <v>5</v>
      </c>
      <c r="C69" t="s">
        <v>7</v>
      </c>
      <c r="D69">
        <v>905</v>
      </c>
      <c r="E69" s="3">
        <f t="shared" ref="E69:E132" si="4">D69*J69</f>
        <v>539.56715968586388</v>
      </c>
      <c r="F69" s="3">
        <f t="shared" ref="F69:F132" si="5">D69-E69</f>
        <v>365.43284031413612</v>
      </c>
      <c r="G69">
        <v>1.5715367146101441E-2</v>
      </c>
      <c r="H69" s="3">
        <f t="shared" si="3"/>
        <v>890.7775927327782</v>
      </c>
      <c r="I69">
        <v>2008</v>
      </c>
      <c r="J69">
        <v>0.59620680628272249</v>
      </c>
    </row>
    <row r="70" spans="1:10" x14ac:dyDescent="0.35">
      <c r="A70">
        <v>2012</v>
      </c>
      <c r="B70">
        <v>3</v>
      </c>
      <c r="C70" t="s">
        <v>6</v>
      </c>
      <c r="D70">
        <v>1365</v>
      </c>
      <c r="E70" s="3">
        <f t="shared" si="4"/>
        <v>1208.9805000000001</v>
      </c>
      <c r="F70" s="3">
        <f t="shared" si="5"/>
        <v>156.01949999999988</v>
      </c>
      <c r="G70">
        <v>0.125</v>
      </c>
      <c r="H70" s="3">
        <f t="shared" si="3"/>
        <v>1194.375</v>
      </c>
      <c r="I70">
        <v>2009</v>
      </c>
      <c r="J70">
        <v>0.88570000000000004</v>
      </c>
    </row>
    <row r="71" spans="1:10" x14ac:dyDescent="0.35">
      <c r="A71">
        <v>2012</v>
      </c>
      <c r="B71">
        <v>3</v>
      </c>
      <c r="C71" t="s">
        <v>7</v>
      </c>
      <c r="D71">
        <v>36</v>
      </c>
      <c r="E71" s="3">
        <f t="shared" si="4"/>
        <v>31.885200000000001</v>
      </c>
      <c r="F71" s="3">
        <f t="shared" si="5"/>
        <v>4.1147999999999989</v>
      </c>
      <c r="G71">
        <v>0.125</v>
      </c>
      <c r="H71" s="3">
        <f t="shared" si="3"/>
        <v>31.5</v>
      </c>
      <c r="I71">
        <v>2009</v>
      </c>
      <c r="J71">
        <v>0.88570000000000004</v>
      </c>
    </row>
    <row r="72" spans="1:10" x14ac:dyDescent="0.35">
      <c r="A72">
        <v>2012</v>
      </c>
      <c r="B72">
        <v>4</v>
      </c>
      <c r="C72" t="s">
        <v>6</v>
      </c>
      <c r="D72">
        <v>2368</v>
      </c>
      <c r="E72" s="3">
        <f t="shared" si="4"/>
        <v>1880.9023999999999</v>
      </c>
      <c r="F72" s="3">
        <f t="shared" si="5"/>
        <v>487.09760000000006</v>
      </c>
      <c r="G72">
        <v>6.6000000000000003E-2</v>
      </c>
      <c r="H72" s="3">
        <f t="shared" si="3"/>
        <v>2211.712</v>
      </c>
      <c r="I72">
        <v>2008</v>
      </c>
      <c r="J72">
        <v>0.79430000000000001</v>
      </c>
    </row>
    <row r="73" spans="1:10" x14ac:dyDescent="0.35">
      <c r="A73">
        <v>2012</v>
      </c>
      <c r="B73">
        <v>4</v>
      </c>
      <c r="C73" t="s">
        <v>7</v>
      </c>
      <c r="D73">
        <v>3485</v>
      </c>
      <c r="E73" s="3">
        <f t="shared" si="4"/>
        <v>2768.1354999999999</v>
      </c>
      <c r="F73" s="3">
        <f t="shared" si="5"/>
        <v>716.86450000000013</v>
      </c>
      <c r="G73">
        <v>6.6000000000000003E-2</v>
      </c>
      <c r="H73" s="3">
        <f t="shared" si="3"/>
        <v>3254.99</v>
      </c>
      <c r="I73">
        <v>2008</v>
      </c>
      <c r="J73">
        <v>0.79430000000000001</v>
      </c>
    </row>
    <row r="74" spans="1:10" x14ac:dyDescent="0.35">
      <c r="A74">
        <v>2012</v>
      </c>
      <c r="B74">
        <v>5</v>
      </c>
      <c r="C74" t="s">
        <v>6</v>
      </c>
      <c r="D74">
        <v>834</v>
      </c>
      <c r="E74" s="3">
        <f t="shared" si="4"/>
        <v>608.81999999999994</v>
      </c>
      <c r="F74" s="3">
        <f t="shared" si="5"/>
        <v>225.18000000000006</v>
      </c>
      <c r="G74">
        <v>8.3000000000000004E-2</v>
      </c>
      <c r="H74" s="3">
        <f t="shared" si="3"/>
        <v>764.77800000000002</v>
      </c>
      <c r="I74">
        <v>2007</v>
      </c>
      <c r="J74">
        <v>0.73</v>
      </c>
    </row>
    <row r="75" spans="1:10" x14ac:dyDescent="0.35">
      <c r="A75">
        <v>2012</v>
      </c>
      <c r="B75">
        <v>5</v>
      </c>
      <c r="C75" t="s">
        <v>7</v>
      </c>
      <c r="D75">
        <v>3419</v>
      </c>
      <c r="E75" s="3">
        <f t="shared" si="4"/>
        <v>2495.87</v>
      </c>
      <c r="F75" s="3">
        <f t="shared" si="5"/>
        <v>923.13000000000011</v>
      </c>
      <c r="G75">
        <v>8.3000000000000004E-2</v>
      </c>
      <c r="H75" s="3">
        <f t="shared" si="3"/>
        <v>3135.223</v>
      </c>
      <c r="I75">
        <v>2007</v>
      </c>
      <c r="J75">
        <v>0.73</v>
      </c>
    </row>
    <row r="76" spans="1:10" x14ac:dyDescent="0.35">
      <c r="A76">
        <v>2011</v>
      </c>
      <c r="B76">
        <v>3</v>
      </c>
      <c r="C76" t="s">
        <v>6</v>
      </c>
      <c r="D76">
        <v>2377</v>
      </c>
      <c r="E76" s="3">
        <f t="shared" si="4"/>
        <v>1927.2715999999998</v>
      </c>
      <c r="F76" s="3">
        <f t="shared" si="5"/>
        <v>449.72840000000019</v>
      </c>
      <c r="G76">
        <v>0</v>
      </c>
      <c r="H76" s="3">
        <f t="shared" si="3"/>
        <v>2377</v>
      </c>
      <c r="I76">
        <v>2008</v>
      </c>
      <c r="J76">
        <v>0.81079999999999997</v>
      </c>
    </row>
    <row r="77" spans="1:10" x14ac:dyDescent="0.35">
      <c r="A77">
        <v>2011</v>
      </c>
      <c r="B77">
        <v>3</v>
      </c>
      <c r="C77" t="s">
        <v>7</v>
      </c>
      <c r="D77">
        <v>73</v>
      </c>
      <c r="E77" s="3">
        <f t="shared" si="4"/>
        <v>59.188399999999994</v>
      </c>
      <c r="F77" s="3">
        <f t="shared" si="5"/>
        <v>13.811600000000006</v>
      </c>
      <c r="G77">
        <v>0</v>
      </c>
      <c r="H77" s="3">
        <f t="shared" si="3"/>
        <v>73</v>
      </c>
      <c r="I77">
        <v>2008</v>
      </c>
      <c r="J77">
        <v>0.81079999999999997</v>
      </c>
    </row>
    <row r="78" spans="1:10" x14ac:dyDescent="0.35">
      <c r="A78">
        <v>2011</v>
      </c>
      <c r="B78">
        <v>4</v>
      </c>
      <c r="C78" t="s">
        <v>6</v>
      </c>
      <c r="D78">
        <v>5881</v>
      </c>
      <c r="E78" s="3">
        <f t="shared" si="4"/>
        <v>5385.8197999999993</v>
      </c>
      <c r="F78" s="3">
        <f t="shared" si="5"/>
        <v>495.1802000000007</v>
      </c>
      <c r="G78">
        <v>6.4000000000000001E-2</v>
      </c>
      <c r="H78" s="3">
        <f t="shared" si="3"/>
        <v>5504.616</v>
      </c>
      <c r="I78">
        <v>2007</v>
      </c>
      <c r="J78">
        <v>0.91579999999999995</v>
      </c>
    </row>
    <row r="79" spans="1:10" x14ac:dyDescent="0.35">
      <c r="A79">
        <v>2011</v>
      </c>
      <c r="B79">
        <v>4</v>
      </c>
      <c r="C79" t="s">
        <v>7</v>
      </c>
      <c r="D79">
        <v>4473</v>
      </c>
      <c r="E79" s="3">
        <f t="shared" si="4"/>
        <v>4096.3733999999995</v>
      </c>
      <c r="F79" s="3">
        <f t="shared" si="5"/>
        <v>376.62660000000051</v>
      </c>
      <c r="G79">
        <v>6.4000000000000001E-2</v>
      </c>
      <c r="H79" s="3">
        <f t="shared" si="3"/>
        <v>4186.7280000000001</v>
      </c>
      <c r="I79">
        <v>2007</v>
      </c>
      <c r="J79">
        <v>0.91579999999999995</v>
      </c>
    </row>
    <row r="80" spans="1:10" x14ac:dyDescent="0.35">
      <c r="A80">
        <v>2011</v>
      </c>
      <c r="B80">
        <v>5</v>
      </c>
      <c r="C80" t="s">
        <v>6</v>
      </c>
      <c r="D80">
        <v>50</v>
      </c>
      <c r="E80" s="3">
        <f t="shared" si="4"/>
        <v>42.854999999999997</v>
      </c>
      <c r="F80" s="3">
        <f t="shared" si="5"/>
        <v>7.1450000000000031</v>
      </c>
      <c r="G80">
        <v>0.107</v>
      </c>
      <c r="H80" s="3">
        <f t="shared" si="3"/>
        <v>44.65</v>
      </c>
      <c r="I80">
        <v>2006</v>
      </c>
      <c r="J80">
        <v>0.85709999999999997</v>
      </c>
    </row>
    <row r="81" spans="1:10" x14ac:dyDescent="0.35">
      <c r="A81">
        <v>2011</v>
      </c>
      <c r="B81">
        <v>5</v>
      </c>
      <c r="C81" t="s">
        <v>7</v>
      </c>
      <c r="D81">
        <v>163</v>
      </c>
      <c r="E81" s="3">
        <f t="shared" si="4"/>
        <v>139.7073</v>
      </c>
      <c r="F81" s="3">
        <f t="shared" si="5"/>
        <v>23.292699999999996</v>
      </c>
      <c r="G81">
        <v>0.107</v>
      </c>
      <c r="H81" s="3">
        <f t="shared" ref="H81:H144" si="6">D81*(1-G81)</f>
        <v>145.559</v>
      </c>
      <c r="I81">
        <v>2006</v>
      </c>
      <c r="J81">
        <v>0.85709999999999997</v>
      </c>
    </row>
    <row r="82" spans="1:10" x14ac:dyDescent="0.35">
      <c r="A82">
        <v>2010</v>
      </c>
      <c r="B82">
        <v>3</v>
      </c>
      <c r="C82" t="s">
        <v>6</v>
      </c>
      <c r="D82">
        <v>7423</v>
      </c>
      <c r="E82" s="3">
        <f t="shared" si="4"/>
        <v>6540.4053000000004</v>
      </c>
      <c r="F82" s="3">
        <f t="shared" si="5"/>
        <v>882.59469999999965</v>
      </c>
      <c r="G82">
        <v>0</v>
      </c>
      <c r="H82" s="3">
        <f t="shared" si="6"/>
        <v>7423</v>
      </c>
      <c r="I82">
        <v>2007</v>
      </c>
      <c r="J82">
        <v>0.88109999999999999</v>
      </c>
    </row>
    <row r="83" spans="1:10" x14ac:dyDescent="0.35">
      <c r="A83">
        <v>2010</v>
      </c>
      <c r="B83">
        <v>3</v>
      </c>
      <c r="C83" t="s">
        <v>7</v>
      </c>
      <c r="D83">
        <v>553</v>
      </c>
      <c r="E83" s="3">
        <f t="shared" si="4"/>
        <v>487.24829999999997</v>
      </c>
      <c r="F83" s="3">
        <f t="shared" si="5"/>
        <v>65.751700000000028</v>
      </c>
      <c r="G83">
        <v>0</v>
      </c>
      <c r="H83" s="3">
        <f t="shared" si="6"/>
        <v>553</v>
      </c>
      <c r="I83">
        <v>2007</v>
      </c>
      <c r="J83">
        <v>0.88109999999999999</v>
      </c>
    </row>
    <row r="84" spans="1:10" x14ac:dyDescent="0.35">
      <c r="A84">
        <v>2010</v>
      </c>
      <c r="B84">
        <v>4</v>
      </c>
      <c r="C84" t="s">
        <v>6</v>
      </c>
      <c r="D84">
        <v>2864</v>
      </c>
      <c r="E84" s="3">
        <f t="shared" si="4"/>
        <v>2440.9872</v>
      </c>
      <c r="F84" s="3">
        <f t="shared" si="5"/>
        <v>423.01279999999997</v>
      </c>
      <c r="G84">
        <v>0.01</v>
      </c>
      <c r="H84" s="3">
        <f t="shared" si="6"/>
        <v>2835.36</v>
      </c>
      <c r="I84">
        <v>2006</v>
      </c>
      <c r="J84">
        <v>0.85229999999999995</v>
      </c>
    </row>
    <row r="85" spans="1:10" x14ac:dyDescent="0.35">
      <c r="A85">
        <v>2010</v>
      </c>
      <c r="B85">
        <v>4</v>
      </c>
      <c r="C85" t="s">
        <v>7</v>
      </c>
      <c r="D85">
        <v>2182</v>
      </c>
      <c r="E85" s="3">
        <f t="shared" si="4"/>
        <v>1859.7185999999999</v>
      </c>
      <c r="F85" s="3">
        <f t="shared" si="5"/>
        <v>322.28140000000008</v>
      </c>
      <c r="G85">
        <v>0.01</v>
      </c>
      <c r="H85" s="3">
        <f t="shared" si="6"/>
        <v>2160.1799999999998</v>
      </c>
      <c r="I85">
        <v>2006</v>
      </c>
      <c r="J85">
        <v>0.85229999999999995</v>
      </c>
    </row>
    <row r="86" spans="1:10" x14ac:dyDescent="0.35">
      <c r="A86">
        <v>2010</v>
      </c>
      <c r="B86">
        <v>5</v>
      </c>
      <c r="C86" t="s">
        <v>6</v>
      </c>
      <c r="D86">
        <v>292</v>
      </c>
      <c r="E86" s="3">
        <f t="shared" si="4"/>
        <v>254.04</v>
      </c>
      <c r="F86" s="3">
        <f t="shared" si="5"/>
        <v>37.960000000000008</v>
      </c>
      <c r="G86">
        <v>1.3823455233291298E-2</v>
      </c>
      <c r="H86" s="3">
        <f t="shared" si="6"/>
        <v>287.96355107187895</v>
      </c>
      <c r="I86">
        <v>2005</v>
      </c>
      <c r="J86">
        <v>0.87</v>
      </c>
    </row>
    <row r="87" spans="1:10" x14ac:dyDescent="0.35">
      <c r="A87">
        <v>2010</v>
      </c>
      <c r="B87">
        <v>5</v>
      </c>
      <c r="C87" t="s">
        <v>7</v>
      </c>
      <c r="D87">
        <v>793</v>
      </c>
      <c r="E87" s="3">
        <f t="shared" si="4"/>
        <v>689.91</v>
      </c>
      <c r="F87" s="3">
        <f t="shared" si="5"/>
        <v>103.09000000000003</v>
      </c>
      <c r="G87">
        <v>1.3823455233291298E-2</v>
      </c>
      <c r="H87" s="3">
        <f t="shared" si="6"/>
        <v>782.03800000000001</v>
      </c>
      <c r="I87">
        <v>2005</v>
      </c>
      <c r="J87">
        <v>0.87</v>
      </c>
    </row>
    <row r="88" spans="1:10" x14ac:dyDescent="0.35">
      <c r="A88">
        <v>2009</v>
      </c>
      <c r="B88">
        <v>3</v>
      </c>
      <c r="C88" t="s">
        <v>6</v>
      </c>
      <c r="D88">
        <v>3390</v>
      </c>
      <c r="E88" s="3">
        <f t="shared" si="4"/>
        <v>2712</v>
      </c>
      <c r="F88" s="3">
        <f t="shared" si="5"/>
        <v>678</v>
      </c>
      <c r="G88">
        <v>0.154</v>
      </c>
      <c r="H88" s="3">
        <f t="shared" si="6"/>
        <v>2867.94</v>
      </c>
      <c r="I88">
        <v>2006</v>
      </c>
      <c r="J88">
        <v>0.8</v>
      </c>
    </row>
    <row r="89" spans="1:10" x14ac:dyDescent="0.35">
      <c r="A89">
        <v>2009</v>
      </c>
      <c r="B89">
        <v>3</v>
      </c>
      <c r="C89" t="s">
        <v>7</v>
      </c>
      <c r="D89">
        <v>278</v>
      </c>
      <c r="E89" s="3">
        <f t="shared" si="4"/>
        <v>222.4</v>
      </c>
      <c r="F89" s="3">
        <f t="shared" si="5"/>
        <v>55.599999999999994</v>
      </c>
      <c r="G89">
        <v>0.154</v>
      </c>
      <c r="H89" s="3">
        <f t="shared" si="6"/>
        <v>235.18799999999999</v>
      </c>
      <c r="I89">
        <v>2006</v>
      </c>
      <c r="J89">
        <v>0.8</v>
      </c>
    </row>
    <row r="90" spans="1:10" x14ac:dyDescent="0.35">
      <c r="A90">
        <v>2009</v>
      </c>
      <c r="B90">
        <v>4</v>
      </c>
      <c r="C90" t="s">
        <v>6</v>
      </c>
      <c r="D90">
        <v>4291</v>
      </c>
      <c r="E90" s="3">
        <f t="shared" si="4"/>
        <v>4092.7557999999999</v>
      </c>
      <c r="F90" s="3">
        <f t="shared" si="5"/>
        <v>198.24420000000009</v>
      </c>
      <c r="G90">
        <v>1.6E-2</v>
      </c>
      <c r="H90" s="3">
        <f t="shared" si="6"/>
        <v>4222.3440000000001</v>
      </c>
      <c r="I90">
        <v>2005</v>
      </c>
      <c r="J90">
        <v>0.95379999999999998</v>
      </c>
    </row>
    <row r="91" spans="1:10" x14ac:dyDescent="0.35">
      <c r="A91">
        <v>2009</v>
      </c>
      <c r="B91">
        <v>4</v>
      </c>
      <c r="C91" t="s">
        <v>7</v>
      </c>
      <c r="D91">
        <v>8291</v>
      </c>
      <c r="E91" s="3">
        <f t="shared" si="4"/>
        <v>7907.9557999999997</v>
      </c>
      <c r="F91" s="3">
        <f t="shared" si="5"/>
        <v>383.04420000000027</v>
      </c>
      <c r="G91">
        <v>1.6E-2</v>
      </c>
      <c r="H91" s="3">
        <f t="shared" si="6"/>
        <v>8158.3440000000001</v>
      </c>
      <c r="I91">
        <v>2005</v>
      </c>
      <c r="J91">
        <v>0.95379999999999998</v>
      </c>
    </row>
    <row r="92" spans="1:10" x14ac:dyDescent="0.35">
      <c r="A92">
        <v>2009</v>
      </c>
      <c r="B92">
        <v>5</v>
      </c>
      <c r="C92" t="s">
        <v>6</v>
      </c>
      <c r="D92">
        <v>383</v>
      </c>
      <c r="E92" s="3">
        <f t="shared" si="4"/>
        <v>290.61722037735848</v>
      </c>
      <c r="F92" s="3">
        <f t="shared" si="5"/>
        <v>92.382779622641522</v>
      </c>
      <c r="G92">
        <v>3.3605095541401273E-2</v>
      </c>
      <c r="H92" s="3">
        <f t="shared" si="6"/>
        <v>370.12924840764333</v>
      </c>
      <c r="I92">
        <v>2004</v>
      </c>
      <c r="J92">
        <v>0.75879169811320757</v>
      </c>
    </row>
    <row r="93" spans="1:10" x14ac:dyDescent="0.35">
      <c r="A93">
        <v>2009</v>
      </c>
      <c r="B93">
        <v>5</v>
      </c>
      <c r="C93" t="s">
        <v>7</v>
      </c>
      <c r="D93">
        <v>942</v>
      </c>
      <c r="E93" s="3">
        <f t="shared" si="4"/>
        <v>714.78177962264158</v>
      </c>
      <c r="F93" s="3">
        <f t="shared" si="5"/>
        <v>227.21822037735842</v>
      </c>
      <c r="G93">
        <v>3.3605095541401273E-2</v>
      </c>
      <c r="H93" s="3">
        <f t="shared" si="6"/>
        <v>910.34400000000005</v>
      </c>
      <c r="I93">
        <v>2004</v>
      </c>
      <c r="J93">
        <v>0.75879169811320757</v>
      </c>
    </row>
    <row r="94" spans="1:10" x14ac:dyDescent="0.35">
      <c r="A94">
        <v>2008</v>
      </c>
      <c r="B94">
        <v>3</v>
      </c>
      <c r="C94" t="s">
        <v>6</v>
      </c>
      <c r="D94">
        <v>8442</v>
      </c>
      <c r="E94" s="3">
        <f t="shared" si="4"/>
        <v>7597.8</v>
      </c>
      <c r="F94" s="3">
        <f t="shared" si="5"/>
        <v>844.19999999999982</v>
      </c>
      <c r="G94">
        <v>6.0999999999999999E-2</v>
      </c>
      <c r="H94" s="3">
        <f t="shared" si="6"/>
        <v>7927.0380000000005</v>
      </c>
      <c r="I94">
        <v>2005</v>
      </c>
      <c r="J94">
        <v>0.9</v>
      </c>
    </row>
    <row r="95" spans="1:10" x14ac:dyDescent="0.35">
      <c r="A95">
        <v>2008</v>
      </c>
      <c r="B95">
        <v>3</v>
      </c>
      <c r="C95" t="s">
        <v>7</v>
      </c>
      <c r="D95">
        <v>1194</v>
      </c>
      <c r="E95" s="3">
        <f t="shared" si="4"/>
        <v>1074.6000000000001</v>
      </c>
      <c r="F95" s="3">
        <f t="shared" si="5"/>
        <v>119.39999999999986</v>
      </c>
      <c r="G95">
        <v>6.0999999999999999E-2</v>
      </c>
      <c r="H95" s="3">
        <f t="shared" si="6"/>
        <v>1121.1660000000002</v>
      </c>
      <c r="I95">
        <v>2005</v>
      </c>
      <c r="J95">
        <v>0.9</v>
      </c>
    </row>
    <row r="96" spans="1:10" x14ac:dyDescent="0.35">
      <c r="A96">
        <v>2008</v>
      </c>
      <c r="B96">
        <v>4</v>
      </c>
      <c r="C96" t="s">
        <v>6</v>
      </c>
      <c r="D96">
        <v>2246</v>
      </c>
      <c r="E96" s="3">
        <f t="shared" si="4"/>
        <v>1774.3400000000001</v>
      </c>
      <c r="F96" s="3">
        <f t="shared" si="5"/>
        <v>471.65999999999985</v>
      </c>
      <c r="G96">
        <v>4.2000000000000003E-2</v>
      </c>
      <c r="H96" s="3">
        <f t="shared" si="6"/>
        <v>2151.6680000000001</v>
      </c>
      <c r="I96">
        <v>2004</v>
      </c>
      <c r="J96">
        <v>0.79</v>
      </c>
    </row>
    <row r="97" spans="1:10" x14ac:dyDescent="0.35">
      <c r="A97">
        <v>2008</v>
      </c>
      <c r="B97">
        <v>4</v>
      </c>
      <c r="C97" t="s">
        <v>7</v>
      </c>
      <c r="D97">
        <v>1649</v>
      </c>
      <c r="E97" s="3">
        <f t="shared" si="4"/>
        <v>1302.71</v>
      </c>
      <c r="F97" s="3">
        <f t="shared" si="5"/>
        <v>346.28999999999996</v>
      </c>
      <c r="G97">
        <v>4.2000000000000003E-2</v>
      </c>
      <c r="H97" s="3">
        <f t="shared" si="6"/>
        <v>1579.742</v>
      </c>
      <c r="I97">
        <v>2004</v>
      </c>
      <c r="J97">
        <v>0.79</v>
      </c>
    </row>
    <row r="98" spans="1:10" x14ac:dyDescent="0.35">
      <c r="A98">
        <v>2008</v>
      </c>
      <c r="B98">
        <v>5</v>
      </c>
      <c r="C98" t="s">
        <v>6</v>
      </c>
      <c r="D98">
        <v>1254</v>
      </c>
      <c r="E98" s="3">
        <f t="shared" si="4"/>
        <v>915.42</v>
      </c>
      <c r="F98" s="3">
        <f t="shared" si="5"/>
        <v>338.58000000000004</v>
      </c>
      <c r="G98">
        <v>6.6000000000000003E-2</v>
      </c>
      <c r="H98" s="3">
        <f t="shared" si="6"/>
        <v>1171.2359999999999</v>
      </c>
      <c r="I98">
        <v>2003</v>
      </c>
      <c r="J98">
        <v>0.73</v>
      </c>
    </row>
    <row r="99" spans="1:10" x14ac:dyDescent="0.35">
      <c r="A99">
        <v>2008</v>
      </c>
      <c r="B99">
        <v>5</v>
      </c>
      <c r="C99" t="s">
        <v>7</v>
      </c>
      <c r="D99">
        <v>4436</v>
      </c>
      <c r="E99" s="3">
        <f t="shared" si="4"/>
        <v>3238.2799999999997</v>
      </c>
      <c r="F99" s="3">
        <f t="shared" si="5"/>
        <v>1197.7200000000003</v>
      </c>
      <c r="G99">
        <v>6.6000000000000003E-2</v>
      </c>
      <c r="H99" s="3">
        <f t="shared" si="6"/>
        <v>4143.2240000000002</v>
      </c>
      <c r="I99">
        <v>2003</v>
      </c>
      <c r="J99">
        <v>0.73</v>
      </c>
    </row>
    <row r="100" spans="1:10" x14ac:dyDescent="0.35">
      <c r="A100">
        <v>2007</v>
      </c>
      <c r="B100">
        <v>3</v>
      </c>
      <c r="C100" t="s">
        <v>6</v>
      </c>
      <c r="D100">
        <v>808</v>
      </c>
      <c r="E100" s="3">
        <f t="shared" si="4"/>
        <v>808</v>
      </c>
      <c r="F100" s="3">
        <f t="shared" si="5"/>
        <v>0</v>
      </c>
      <c r="G100">
        <v>0</v>
      </c>
      <c r="H100" s="3">
        <f t="shared" si="6"/>
        <v>808</v>
      </c>
      <c r="I100">
        <v>2004</v>
      </c>
      <c r="J100">
        <v>1</v>
      </c>
    </row>
    <row r="101" spans="1:10" x14ac:dyDescent="0.35">
      <c r="A101">
        <v>2007</v>
      </c>
      <c r="B101">
        <v>3</v>
      </c>
      <c r="C101" t="s">
        <v>7</v>
      </c>
      <c r="D101">
        <v>175</v>
      </c>
      <c r="E101" s="3">
        <f t="shared" si="4"/>
        <v>175</v>
      </c>
      <c r="F101" s="3">
        <f t="shared" si="5"/>
        <v>0</v>
      </c>
      <c r="G101">
        <v>0</v>
      </c>
      <c r="H101" s="3">
        <f t="shared" si="6"/>
        <v>175</v>
      </c>
      <c r="I101">
        <v>2004</v>
      </c>
      <c r="J101">
        <v>1</v>
      </c>
    </row>
    <row r="102" spans="1:10" x14ac:dyDescent="0.35">
      <c r="A102">
        <v>2007</v>
      </c>
      <c r="B102">
        <v>4</v>
      </c>
      <c r="C102" t="s">
        <v>6</v>
      </c>
      <c r="D102">
        <v>4940</v>
      </c>
      <c r="E102" s="3">
        <f t="shared" si="4"/>
        <v>4347.2</v>
      </c>
      <c r="F102" s="3">
        <f t="shared" si="5"/>
        <v>592.80000000000018</v>
      </c>
      <c r="G102">
        <v>0.06</v>
      </c>
      <c r="H102" s="3">
        <f t="shared" si="6"/>
        <v>4643.5999999999995</v>
      </c>
      <c r="I102">
        <v>2003</v>
      </c>
      <c r="J102">
        <v>0.88</v>
      </c>
    </row>
    <row r="103" spans="1:10" x14ac:dyDescent="0.35">
      <c r="A103">
        <v>2007</v>
      </c>
      <c r="B103">
        <v>4</v>
      </c>
      <c r="C103" t="s">
        <v>7</v>
      </c>
      <c r="D103">
        <v>7103</v>
      </c>
      <c r="E103" s="3">
        <f t="shared" si="4"/>
        <v>6250.64</v>
      </c>
      <c r="F103" s="3">
        <f t="shared" si="5"/>
        <v>852.35999999999967</v>
      </c>
      <c r="G103">
        <v>0.06</v>
      </c>
      <c r="H103" s="3">
        <f t="shared" si="6"/>
        <v>6676.82</v>
      </c>
      <c r="I103">
        <v>2003</v>
      </c>
      <c r="J103">
        <v>0.88</v>
      </c>
    </row>
    <row r="104" spans="1:10" x14ac:dyDescent="0.35">
      <c r="A104">
        <v>2007</v>
      </c>
      <c r="B104">
        <v>5</v>
      </c>
      <c r="C104" t="s">
        <v>6</v>
      </c>
      <c r="D104">
        <v>159</v>
      </c>
      <c r="E104" s="3">
        <f t="shared" si="4"/>
        <v>159</v>
      </c>
      <c r="F104" s="3">
        <f t="shared" si="5"/>
        <v>0</v>
      </c>
      <c r="G104">
        <v>0.12</v>
      </c>
      <c r="H104" s="3">
        <f t="shared" si="6"/>
        <v>139.91999999999999</v>
      </c>
      <c r="I104">
        <v>2002</v>
      </c>
      <c r="J104">
        <v>1</v>
      </c>
    </row>
    <row r="105" spans="1:10" x14ac:dyDescent="0.35">
      <c r="A105">
        <v>2007</v>
      </c>
      <c r="B105">
        <v>5</v>
      </c>
      <c r="C105" t="s">
        <v>7</v>
      </c>
      <c r="D105">
        <v>771</v>
      </c>
      <c r="E105" s="3">
        <f t="shared" si="4"/>
        <v>771</v>
      </c>
      <c r="F105" s="3">
        <f t="shared" si="5"/>
        <v>0</v>
      </c>
      <c r="G105">
        <v>0.12</v>
      </c>
      <c r="H105" s="3">
        <f t="shared" si="6"/>
        <v>678.48</v>
      </c>
      <c r="I105">
        <v>2002</v>
      </c>
      <c r="J105">
        <v>1</v>
      </c>
    </row>
    <row r="106" spans="1:10" x14ac:dyDescent="0.35">
      <c r="A106">
        <v>2006</v>
      </c>
      <c r="B106">
        <v>3</v>
      </c>
      <c r="C106" t="s">
        <v>6</v>
      </c>
      <c r="D106">
        <v>17700</v>
      </c>
      <c r="E106" s="3">
        <f t="shared" si="4"/>
        <v>14917.56</v>
      </c>
      <c r="F106" s="3">
        <f t="shared" si="5"/>
        <v>2782.4400000000005</v>
      </c>
      <c r="G106">
        <v>0.2</v>
      </c>
      <c r="H106" s="3">
        <f t="shared" si="6"/>
        <v>14160</v>
      </c>
      <c r="I106">
        <v>2003</v>
      </c>
      <c r="J106">
        <v>0.84279999999999999</v>
      </c>
    </row>
    <row r="107" spans="1:10" x14ac:dyDescent="0.35">
      <c r="A107">
        <v>2006</v>
      </c>
      <c r="B107">
        <v>3</v>
      </c>
      <c r="C107" t="s">
        <v>7</v>
      </c>
      <c r="D107">
        <v>1217</v>
      </c>
      <c r="E107" s="3">
        <f t="shared" si="4"/>
        <v>1025.6876</v>
      </c>
      <c r="F107" s="3">
        <f t="shared" si="5"/>
        <v>191.31240000000003</v>
      </c>
      <c r="G107">
        <v>0.2</v>
      </c>
      <c r="H107" s="3">
        <f t="shared" si="6"/>
        <v>973.6</v>
      </c>
      <c r="I107">
        <v>2003</v>
      </c>
      <c r="J107">
        <v>0.84279999999999999</v>
      </c>
    </row>
    <row r="108" spans="1:10" x14ac:dyDescent="0.35">
      <c r="A108">
        <v>2006</v>
      </c>
      <c r="B108">
        <v>4</v>
      </c>
      <c r="C108" t="s">
        <v>6</v>
      </c>
      <c r="D108">
        <v>6010</v>
      </c>
      <c r="E108" s="3">
        <f t="shared" si="4"/>
        <v>5829.0990000000002</v>
      </c>
      <c r="F108" s="3">
        <f t="shared" si="5"/>
        <v>180.90099999999984</v>
      </c>
      <c r="G108">
        <v>0.09</v>
      </c>
      <c r="H108" s="3">
        <f t="shared" si="6"/>
        <v>5469.1</v>
      </c>
      <c r="I108">
        <v>2002</v>
      </c>
      <c r="J108">
        <v>0.96989999999999998</v>
      </c>
    </row>
    <row r="109" spans="1:10" x14ac:dyDescent="0.35">
      <c r="A109">
        <v>2006</v>
      </c>
      <c r="B109">
        <v>4</v>
      </c>
      <c r="C109" t="s">
        <v>7</v>
      </c>
      <c r="D109">
        <v>8530</v>
      </c>
      <c r="E109" s="3">
        <f t="shared" si="4"/>
        <v>8273.2469999999994</v>
      </c>
      <c r="F109" s="3">
        <f t="shared" si="5"/>
        <v>256.75300000000061</v>
      </c>
      <c r="G109">
        <v>0.09</v>
      </c>
      <c r="H109" s="3">
        <f t="shared" si="6"/>
        <v>7762.3</v>
      </c>
      <c r="I109">
        <v>2002</v>
      </c>
      <c r="J109">
        <v>0.96989999999999998</v>
      </c>
    </row>
    <row r="110" spans="1:10" x14ac:dyDescent="0.35">
      <c r="A110">
        <v>2006</v>
      </c>
      <c r="B110">
        <v>5</v>
      </c>
      <c r="C110" t="s">
        <v>6</v>
      </c>
      <c r="D110">
        <v>1047</v>
      </c>
      <c r="E110" s="3">
        <f t="shared" si="4"/>
        <v>831.42270000000008</v>
      </c>
      <c r="F110" s="3">
        <f t="shared" si="5"/>
        <v>215.57729999999992</v>
      </c>
      <c r="G110">
        <v>6.8834432924913605E-2</v>
      </c>
      <c r="H110" s="3">
        <f t="shared" si="6"/>
        <v>974.93034872761541</v>
      </c>
      <c r="I110">
        <v>2001</v>
      </c>
      <c r="J110">
        <v>0.79410000000000003</v>
      </c>
    </row>
    <row r="111" spans="1:10" x14ac:dyDescent="0.35">
      <c r="A111">
        <v>2006</v>
      </c>
      <c r="B111">
        <v>5</v>
      </c>
      <c r="C111" t="s">
        <v>7</v>
      </c>
      <c r="D111">
        <v>3183</v>
      </c>
      <c r="E111" s="3">
        <f t="shared" si="4"/>
        <v>2527.6203</v>
      </c>
      <c r="F111" s="3">
        <f t="shared" si="5"/>
        <v>655.37969999999996</v>
      </c>
      <c r="G111">
        <v>6.8834432924913605E-2</v>
      </c>
      <c r="H111" s="3">
        <f t="shared" si="6"/>
        <v>2963.8999999999996</v>
      </c>
      <c r="I111">
        <v>2001</v>
      </c>
      <c r="J111">
        <v>0.79410000000000003</v>
      </c>
    </row>
    <row r="112" spans="1:10" x14ac:dyDescent="0.35">
      <c r="A112">
        <v>2005</v>
      </c>
      <c r="B112">
        <v>3</v>
      </c>
      <c r="C112" t="s">
        <v>6</v>
      </c>
      <c r="D112">
        <v>5954</v>
      </c>
      <c r="E112" s="3">
        <f t="shared" si="4"/>
        <v>5656.3</v>
      </c>
      <c r="F112" s="3">
        <f t="shared" si="5"/>
        <v>297.69999999999982</v>
      </c>
      <c r="G112">
        <v>0</v>
      </c>
      <c r="H112" s="3">
        <f t="shared" si="6"/>
        <v>5954</v>
      </c>
      <c r="I112">
        <v>2002</v>
      </c>
      <c r="J112">
        <v>0.95</v>
      </c>
    </row>
    <row r="113" spans="1:10" x14ac:dyDescent="0.35">
      <c r="A113">
        <v>2005</v>
      </c>
      <c r="B113">
        <v>3</v>
      </c>
      <c r="C113" t="s">
        <v>7</v>
      </c>
      <c r="D113">
        <v>193</v>
      </c>
      <c r="E113" s="3">
        <f t="shared" si="4"/>
        <v>183.35</v>
      </c>
      <c r="F113" s="3">
        <f t="shared" si="5"/>
        <v>9.6500000000000057</v>
      </c>
      <c r="G113">
        <v>0</v>
      </c>
      <c r="H113" s="3">
        <f t="shared" si="6"/>
        <v>193</v>
      </c>
      <c r="I113">
        <v>2002</v>
      </c>
      <c r="J113">
        <v>0.95</v>
      </c>
    </row>
    <row r="114" spans="1:10" x14ac:dyDescent="0.35">
      <c r="A114">
        <v>2005</v>
      </c>
      <c r="B114">
        <v>4</v>
      </c>
      <c r="C114" t="s">
        <v>6</v>
      </c>
      <c r="D114">
        <v>9114</v>
      </c>
      <c r="E114" s="3">
        <f t="shared" si="4"/>
        <v>8749.44</v>
      </c>
      <c r="F114" s="3">
        <f t="shared" si="5"/>
        <v>364.55999999999949</v>
      </c>
      <c r="G114">
        <v>0.17</v>
      </c>
      <c r="H114" s="3">
        <f t="shared" si="6"/>
        <v>7564.62</v>
      </c>
      <c r="I114">
        <v>2001</v>
      </c>
      <c r="J114">
        <v>0.96</v>
      </c>
    </row>
    <row r="115" spans="1:10" x14ac:dyDescent="0.35">
      <c r="A115">
        <v>2005</v>
      </c>
      <c r="B115">
        <v>4</v>
      </c>
      <c r="C115" t="s">
        <v>7</v>
      </c>
      <c r="D115">
        <v>13727</v>
      </c>
      <c r="E115" s="3">
        <f t="shared" si="4"/>
        <v>13177.92</v>
      </c>
      <c r="F115" s="3">
        <f t="shared" si="5"/>
        <v>549.07999999999993</v>
      </c>
      <c r="G115">
        <v>0.17</v>
      </c>
      <c r="H115" s="3">
        <f t="shared" si="6"/>
        <v>11393.41</v>
      </c>
      <c r="I115">
        <v>2001</v>
      </c>
      <c r="J115">
        <v>0.96</v>
      </c>
    </row>
    <row r="116" spans="1:10" x14ac:dyDescent="0.35">
      <c r="A116">
        <v>2005</v>
      </c>
      <c r="B116">
        <v>5</v>
      </c>
      <c r="C116" t="s">
        <v>6</v>
      </c>
      <c r="D116">
        <v>347</v>
      </c>
      <c r="E116" s="3">
        <f t="shared" si="4"/>
        <v>347</v>
      </c>
      <c r="F116" s="3">
        <f t="shared" si="5"/>
        <v>0</v>
      </c>
      <c r="G116">
        <v>0.28577027027027024</v>
      </c>
      <c r="H116" s="3">
        <f t="shared" si="6"/>
        <v>247.83771621621622</v>
      </c>
      <c r="I116">
        <v>2000</v>
      </c>
      <c r="J116">
        <v>1</v>
      </c>
    </row>
    <row r="117" spans="1:10" x14ac:dyDescent="0.35">
      <c r="A117">
        <v>2005</v>
      </c>
      <c r="B117">
        <v>5</v>
      </c>
      <c r="C117" t="s">
        <v>7</v>
      </c>
      <c r="D117">
        <v>1480</v>
      </c>
      <c r="E117" s="3">
        <f t="shared" si="4"/>
        <v>1480</v>
      </c>
      <c r="F117" s="3">
        <f t="shared" si="5"/>
        <v>0</v>
      </c>
      <c r="G117">
        <v>0.28577027027027024</v>
      </c>
      <c r="H117" s="3">
        <f t="shared" si="6"/>
        <v>1057.06</v>
      </c>
      <c r="I117">
        <v>2000</v>
      </c>
      <c r="J117">
        <v>1</v>
      </c>
    </row>
    <row r="118" spans="1:10" x14ac:dyDescent="0.35">
      <c r="A118">
        <v>2004</v>
      </c>
      <c r="B118">
        <v>3</v>
      </c>
      <c r="C118" t="s">
        <v>6</v>
      </c>
      <c r="D118">
        <v>17706</v>
      </c>
      <c r="E118" s="3">
        <f t="shared" si="4"/>
        <v>17706</v>
      </c>
      <c r="F118" s="3">
        <f t="shared" si="5"/>
        <v>0</v>
      </c>
      <c r="G118">
        <v>0.27</v>
      </c>
      <c r="H118" s="3">
        <f t="shared" si="6"/>
        <v>12925.38</v>
      </c>
      <c r="I118">
        <v>2001</v>
      </c>
      <c r="J118">
        <v>1</v>
      </c>
    </row>
    <row r="119" spans="1:10" x14ac:dyDescent="0.35">
      <c r="A119">
        <v>2004</v>
      </c>
      <c r="B119">
        <v>3</v>
      </c>
      <c r="C119" t="s">
        <v>7</v>
      </c>
      <c r="D119">
        <v>2040</v>
      </c>
      <c r="E119" s="3">
        <f t="shared" si="4"/>
        <v>2040</v>
      </c>
      <c r="F119" s="3">
        <f t="shared" si="5"/>
        <v>0</v>
      </c>
      <c r="G119">
        <v>0.27</v>
      </c>
      <c r="H119" s="3">
        <f t="shared" si="6"/>
        <v>1489.2</v>
      </c>
      <c r="I119">
        <v>2001</v>
      </c>
      <c r="J119">
        <v>1</v>
      </c>
    </row>
    <row r="120" spans="1:10" x14ac:dyDescent="0.35">
      <c r="A120">
        <v>2004</v>
      </c>
      <c r="B120">
        <v>4</v>
      </c>
      <c r="C120" t="s">
        <v>6</v>
      </c>
      <c r="D120">
        <v>4098</v>
      </c>
      <c r="E120" s="3">
        <f t="shared" si="4"/>
        <v>3565.2599999999998</v>
      </c>
      <c r="F120" s="3">
        <f t="shared" si="5"/>
        <v>532.74000000000024</v>
      </c>
      <c r="G120">
        <v>0.31</v>
      </c>
      <c r="H120" s="3">
        <f t="shared" si="6"/>
        <v>2827.62</v>
      </c>
      <c r="I120">
        <v>2000</v>
      </c>
      <c r="J120">
        <v>0.87</v>
      </c>
    </row>
    <row r="121" spans="1:10" x14ac:dyDescent="0.35">
      <c r="A121">
        <v>2004</v>
      </c>
      <c r="B121">
        <v>4</v>
      </c>
      <c r="C121" t="s">
        <v>7</v>
      </c>
      <c r="D121">
        <v>4182</v>
      </c>
      <c r="E121" s="3">
        <f t="shared" si="4"/>
        <v>3638.34</v>
      </c>
      <c r="F121" s="3">
        <f t="shared" si="5"/>
        <v>543.65999999999985</v>
      </c>
      <c r="G121">
        <v>0.31</v>
      </c>
      <c r="H121" s="3">
        <f t="shared" si="6"/>
        <v>2885.58</v>
      </c>
      <c r="I121">
        <v>2000</v>
      </c>
      <c r="J121">
        <v>0.87</v>
      </c>
    </row>
    <row r="122" spans="1:10" x14ac:dyDescent="0.35">
      <c r="A122">
        <v>2004</v>
      </c>
      <c r="B122">
        <v>5</v>
      </c>
      <c r="C122" t="s">
        <v>6</v>
      </c>
      <c r="D122">
        <v>2837</v>
      </c>
      <c r="E122" s="3">
        <f t="shared" si="4"/>
        <v>2099.38</v>
      </c>
      <c r="F122" s="3">
        <f t="shared" si="5"/>
        <v>737.61999999999989</v>
      </c>
      <c r="G122">
        <v>0.28999999999999998</v>
      </c>
      <c r="H122" s="3">
        <f t="shared" si="6"/>
        <v>2014.27</v>
      </c>
      <c r="I122">
        <v>1999</v>
      </c>
      <c r="J122">
        <v>0.74</v>
      </c>
    </row>
    <row r="123" spans="1:10" x14ac:dyDescent="0.35">
      <c r="A123">
        <v>2004</v>
      </c>
      <c r="B123">
        <v>5</v>
      </c>
      <c r="C123" t="s">
        <v>7</v>
      </c>
      <c r="D123">
        <v>6609</v>
      </c>
      <c r="E123" s="3">
        <f t="shared" si="4"/>
        <v>4890.66</v>
      </c>
      <c r="F123" s="3">
        <f t="shared" si="5"/>
        <v>1718.3400000000001</v>
      </c>
      <c r="G123">
        <v>0.28999999999999998</v>
      </c>
      <c r="H123" s="3">
        <f t="shared" si="6"/>
        <v>4692.3899999999994</v>
      </c>
      <c r="I123">
        <v>1999</v>
      </c>
      <c r="J123">
        <v>0.74</v>
      </c>
    </row>
    <row r="124" spans="1:10" x14ac:dyDescent="0.35">
      <c r="A124">
        <v>2003</v>
      </c>
      <c r="B124">
        <v>3</v>
      </c>
      <c r="C124" t="s">
        <v>6</v>
      </c>
      <c r="D124">
        <v>9872</v>
      </c>
      <c r="E124" s="3">
        <f t="shared" si="4"/>
        <v>8983.52</v>
      </c>
      <c r="F124" s="3">
        <f t="shared" si="5"/>
        <v>888.47999999999956</v>
      </c>
      <c r="G124">
        <v>7.0000000000000007E-2</v>
      </c>
      <c r="H124" s="3">
        <f t="shared" si="6"/>
        <v>9180.9599999999991</v>
      </c>
      <c r="I124">
        <v>2000</v>
      </c>
      <c r="J124">
        <v>0.91</v>
      </c>
    </row>
    <row r="125" spans="1:10" x14ac:dyDescent="0.35">
      <c r="A125">
        <v>2003</v>
      </c>
      <c r="B125">
        <v>3</v>
      </c>
      <c r="C125" t="s">
        <v>7</v>
      </c>
      <c r="D125">
        <v>1130</v>
      </c>
      <c r="E125" s="3">
        <f t="shared" si="4"/>
        <v>1028.3</v>
      </c>
      <c r="F125" s="3">
        <f t="shared" si="5"/>
        <v>101.70000000000005</v>
      </c>
      <c r="G125">
        <v>7.0000000000000007E-2</v>
      </c>
      <c r="H125" s="3">
        <f t="shared" si="6"/>
        <v>1050.8999999999999</v>
      </c>
      <c r="I125">
        <v>2000</v>
      </c>
      <c r="J125">
        <v>0.91</v>
      </c>
    </row>
    <row r="126" spans="1:10" x14ac:dyDescent="0.35">
      <c r="A126">
        <v>2003</v>
      </c>
      <c r="B126">
        <v>4</v>
      </c>
      <c r="C126" t="s">
        <v>6</v>
      </c>
      <c r="D126">
        <v>13210</v>
      </c>
      <c r="E126" s="3">
        <f t="shared" si="4"/>
        <v>11096.4</v>
      </c>
      <c r="F126" s="3">
        <f t="shared" si="5"/>
        <v>2113.6000000000004</v>
      </c>
      <c r="G126">
        <v>0.21</v>
      </c>
      <c r="H126" s="3">
        <f t="shared" si="6"/>
        <v>10435.9</v>
      </c>
      <c r="I126">
        <v>1999</v>
      </c>
      <c r="J126">
        <v>0.84</v>
      </c>
    </row>
    <row r="127" spans="1:10" x14ac:dyDescent="0.35">
      <c r="A127">
        <v>2003</v>
      </c>
      <c r="B127">
        <v>4</v>
      </c>
      <c r="C127" t="s">
        <v>7</v>
      </c>
      <c r="D127">
        <v>7656</v>
      </c>
      <c r="E127" s="3">
        <f t="shared" si="4"/>
        <v>6431.04</v>
      </c>
      <c r="F127" s="3">
        <f t="shared" si="5"/>
        <v>1224.96</v>
      </c>
      <c r="G127">
        <v>0.21</v>
      </c>
      <c r="H127" s="3">
        <f t="shared" si="6"/>
        <v>6048.2400000000007</v>
      </c>
      <c r="I127">
        <v>1999</v>
      </c>
      <c r="J127">
        <v>0.84</v>
      </c>
    </row>
    <row r="128" spans="1:10" x14ac:dyDescent="0.35">
      <c r="A128">
        <v>2003</v>
      </c>
      <c r="B128">
        <v>5</v>
      </c>
      <c r="C128" t="s">
        <v>6</v>
      </c>
      <c r="D128">
        <v>1930</v>
      </c>
      <c r="E128" s="3">
        <f t="shared" si="4"/>
        <v>1640.5</v>
      </c>
      <c r="F128" s="3">
        <f t="shared" si="5"/>
        <v>289.5</v>
      </c>
      <c r="G128">
        <v>0.18</v>
      </c>
      <c r="H128" s="3">
        <f t="shared" si="6"/>
        <v>1582.6000000000001</v>
      </c>
      <c r="I128">
        <v>1998</v>
      </c>
      <c r="J128">
        <v>0.85</v>
      </c>
    </row>
    <row r="129" spans="1:10" x14ac:dyDescent="0.35">
      <c r="A129">
        <v>2003</v>
      </c>
      <c r="B129">
        <v>5</v>
      </c>
      <c r="C129" t="s">
        <v>7</v>
      </c>
      <c r="D129">
        <v>2448</v>
      </c>
      <c r="E129" s="3">
        <f t="shared" si="4"/>
        <v>2080.7999999999997</v>
      </c>
      <c r="F129" s="3">
        <f t="shared" si="5"/>
        <v>367.20000000000027</v>
      </c>
      <c r="G129">
        <v>0.18</v>
      </c>
      <c r="H129" s="3">
        <f t="shared" si="6"/>
        <v>2007.3600000000001</v>
      </c>
      <c r="I129">
        <v>1998</v>
      </c>
      <c r="J129">
        <v>0.85</v>
      </c>
    </row>
    <row r="130" spans="1:10" x14ac:dyDescent="0.35">
      <c r="A130">
        <v>2002</v>
      </c>
      <c r="B130">
        <v>3</v>
      </c>
      <c r="C130" t="s">
        <v>6</v>
      </c>
      <c r="D130">
        <v>8007</v>
      </c>
      <c r="E130" s="3">
        <f t="shared" si="4"/>
        <v>7686.7199999999993</v>
      </c>
      <c r="F130" s="3">
        <f t="shared" si="5"/>
        <v>320.28000000000065</v>
      </c>
      <c r="G130">
        <v>0.04</v>
      </c>
      <c r="H130" s="3">
        <f t="shared" si="6"/>
        <v>7686.7199999999993</v>
      </c>
      <c r="I130">
        <v>1999</v>
      </c>
      <c r="J130">
        <v>0.96</v>
      </c>
    </row>
    <row r="131" spans="1:10" x14ac:dyDescent="0.35">
      <c r="A131">
        <v>2002</v>
      </c>
      <c r="B131">
        <v>3</v>
      </c>
      <c r="C131" t="s">
        <v>7</v>
      </c>
      <c r="D131">
        <v>232</v>
      </c>
      <c r="E131" s="3">
        <f t="shared" si="4"/>
        <v>222.72</v>
      </c>
      <c r="F131" s="3">
        <f t="shared" si="5"/>
        <v>9.2800000000000011</v>
      </c>
      <c r="G131">
        <v>0.04</v>
      </c>
      <c r="H131" s="3">
        <f t="shared" si="6"/>
        <v>222.72</v>
      </c>
      <c r="I131">
        <v>1999</v>
      </c>
      <c r="J131">
        <v>0.96</v>
      </c>
    </row>
    <row r="132" spans="1:10" x14ac:dyDescent="0.35">
      <c r="A132">
        <v>2002</v>
      </c>
      <c r="B132">
        <v>4</v>
      </c>
      <c r="C132" t="s">
        <v>6</v>
      </c>
      <c r="D132">
        <v>9075</v>
      </c>
      <c r="E132" s="3">
        <f t="shared" si="4"/>
        <v>8349</v>
      </c>
      <c r="F132" s="3">
        <f t="shared" si="5"/>
        <v>726</v>
      </c>
      <c r="G132">
        <v>0.18</v>
      </c>
      <c r="H132" s="3">
        <f t="shared" si="6"/>
        <v>7441.5000000000009</v>
      </c>
      <c r="I132">
        <v>1998</v>
      </c>
      <c r="J132">
        <v>0.92</v>
      </c>
    </row>
    <row r="133" spans="1:10" x14ac:dyDescent="0.35">
      <c r="A133">
        <v>2002</v>
      </c>
      <c r="B133">
        <v>4</v>
      </c>
      <c r="C133" t="s">
        <v>7</v>
      </c>
      <c r="D133">
        <v>7252</v>
      </c>
      <c r="E133" s="3">
        <f t="shared" ref="E133:E147" si="7">D133*J133</f>
        <v>6671.84</v>
      </c>
      <c r="F133" s="3">
        <f t="shared" ref="F133:F147" si="8">D133-E133</f>
        <v>580.15999999999985</v>
      </c>
      <c r="G133">
        <v>0.18</v>
      </c>
      <c r="H133" s="3">
        <f t="shared" si="6"/>
        <v>5946.64</v>
      </c>
      <c r="I133">
        <v>1998</v>
      </c>
      <c r="J133">
        <v>0.92</v>
      </c>
    </row>
    <row r="134" spans="1:10" x14ac:dyDescent="0.35">
      <c r="A134">
        <v>2002</v>
      </c>
      <c r="B134">
        <v>5</v>
      </c>
      <c r="C134" t="s">
        <v>6</v>
      </c>
      <c r="D134">
        <v>47</v>
      </c>
      <c r="E134" s="3">
        <f t="shared" si="7"/>
        <v>39.01</v>
      </c>
      <c r="F134" s="3">
        <f t="shared" si="8"/>
        <v>7.990000000000002</v>
      </c>
      <c r="G134">
        <v>0.38</v>
      </c>
      <c r="H134" s="3">
        <f t="shared" si="6"/>
        <v>29.14</v>
      </c>
      <c r="I134">
        <v>1997</v>
      </c>
      <c r="J134">
        <v>0.83</v>
      </c>
    </row>
    <row r="135" spans="1:10" x14ac:dyDescent="0.35">
      <c r="A135">
        <v>2002</v>
      </c>
      <c r="B135">
        <v>5</v>
      </c>
      <c r="C135" t="s">
        <v>7</v>
      </c>
      <c r="D135">
        <v>101</v>
      </c>
      <c r="E135" s="3">
        <f t="shared" si="7"/>
        <v>83.83</v>
      </c>
      <c r="F135" s="3">
        <f t="shared" si="8"/>
        <v>17.170000000000002</v>
      </c>
      <c r="G135">
        <v>0.38</v>
      </c>
      <c r="H135" s="3">
        <f t="shared" si="6"/>
        <v>62.62</v>
      </c>
      <c r="I135">
        <v>1997</v>
      </c>
      <c r="J135">
        <v>0.83</v>
      </c>
    </row>
    <row r="136" spans="1:10" x14ac:dyDescent="0.35">
      <c r="A136">
        <v>2001</v>
      </c>
      <c r="B136">
        <v>3</v>
      </c>
      <c r="C136" t="s">
        <v>6</v>
      </c>
      <c r="D136">
        <v>6078</v>
      </c>
      <c r="E136" s="3">
        <f t="shared" si="7"/>
        <v>5956.44</v>
      </c>
      <c r="F136" s="3">
        <f t="shared" si="8"/>
        <v>121.5600000000004</v>
      </c>
      <c r="G136">
        <v>0.14000000000000001</v>
      </c>
      <c r="H136" s="3">
        <f t="shared" si="6"/>
        <v>5227.08</v>
      </c>
      <c r="I136">
        <v>1998</v>
      </c>
      <c r="J136">
        <v>0.98</v>
      </c>
    </row>
    <row r="137" spans="1:10" x14ac:dyDescent="0.35">
      <c r="A137">
        <v>2001</v>
      </c>
      <c r="B137">
        <v>3</v>
      </c>
      <c r="C137" t="s">
        <v>7</v>
      </c>
      <c r="D137">
        <v>318</v>
      </c>
      <c r="E137" s="3">
        <f t="shared" si="7"/>
        <v>311.64</v>
      </c>
      <c r="F137" s="3">
        <f t="shared" si="8"/>
        <v>6.3600000000000136</v>
      </c>
      <c r="G137">
        <v>0.14000000000000001</v>
      </c>
      <c r="H137" s="3">
        <f t="shared" si="6"/>
        <v>273.48</v>
      </c>
      <c r="I137">
        <v>1998</v>
      </c>
      <c r="J137">
        <v>0.98</v>
      </c>
    </row>
    <row r="138" spans="1:10" x14ac:dyDescent="0.35">
      <c r="A138">
        <v>2001</v>
      </c>
      <c r="B138">
        <v>4</v>
      </c>
      <c r="C138" t="s">
        <v>6</v>
      </c>
      <c r="D138">
        <v>653</v>
      </c>
      <c r="E138" s="3">
        <f t="shared" si="7"/>
        <v>594.23</v>
      </c>
      <c r="F138" s="3">
        <f t="shared" si="8"/>
        <v>58.769999999999982</v>
      </c>
      <c r="G138">
        <v>0.15</v>
      </c>
      <c r="H138" s="3">
        <f t="shared" si="6"/>
        <v>555.04999999999995</v>
      </c>
      <c r="I138">
        <v>1997</v>
      </c>
      <c r="J138">
        <v>0.91</v>
      </c>
    </row>
    <row r="139" spans="1:10" x14ac:dyDescent="0.35">
      <c r="A139">
        <v>2001</v>
      </c>
      <c r="B139">
        <v>4</v>
      </c>
      <c r="C139" t="s">
        <v>7</v>
      </c>
      <c r="D139">
        <v>562</v>
      </c>
      <c r="E139" s="3">
        <f t="shared" si="7"/>
        <v>511.42</v>
      </c>
      <c r="F139" s="3">
        <f t="shared" si="8"/>
        <v>50.579999999999984</v>
      </c>
      <c r="G139">
        <v>0.15</v>
      </c>
      <c r="H139" s="3">
        <f t="shared" si="6"/>
        <v>477.7</v>
      </c>
      <c r="I139">
        <v>1997</v>
      </c>
      <c r="J139">
        <v>0.91</v>
      </c>
    </row>
    <row r="140" spans="1:10" x14ac:dyDescent="0.35">
      <c r="A140">
        <v>2001</v>
      </c>
      <c r="B140">
        <v>5</v>
      </c>
      <c r="C140" t="s">
        <v>6</v>
      </c>
      <c r="D140">
        <v>186</v>
      </c>
      <c r="E140" s="3">
        <f t="shared" si="7"/>
        <v>167.39420560747664</v>
      </c>
      <c r="F140" s="3">
        <f t="shared" si="8"/>
        <v>18.605794392523364</v>
      </c>
      <c r="G140">
        <v>0.13345882352941177</v>
      </c>
      <c r="H140" s="3">
        <f t="shared" si="6"/>
        <v>161.17665882352941</v>
      </c>
      <c r="I140">
        <v>1996</v>
      </c>
      <c r="J140">
        <v>0.89996884735202487</v>
      </c>
    </row>
    <row r="141" spans="1:10" x14ac:dyDescent="0.35">
      <c r="A141">
        <v>2001</v>
      </c>
      <c r="B141">
        <v>5</v>
      </c>
      <c r="C141" t="s">
        <v>7</v>
      </c>
      <c r="D141">
        <v>425</v>
      </c>
      <c r="E141" s="3">
        <f t="shared" si="7"/>
        <v>382.48676012461056</v>
      </c>
      <c r="F141" s="3">
        <f t="shared" si="8"/>
        <v>42.513239875389445</v>
      </c>
      <c r="G141">
        <v>0.13345882352941177</v>
      </c>
      <c r="H141" s="3">
        <f t="shared" si="6"/>
        <v>368.28000000000003</v>
      </c>
      <c r="I141">
        <v>1996</v>
      </c>
      <c r="J141">
        <v>0.89996884735202487</v>
      </c>
    </row>
    <row r="142" spans="1:10" x14ac:dyDescent="0.35">
      <c r="A142">
        <v>2000</v>
      </c>
      <c r="B142">
        <v>3</v>
      </c>
      <c r="C142" t="s">
        <v>6</v>
      </c>
      <c r="D142">
        <v>403</v>
      </c>
      <c r="E142" s="3">
        <f t="shared" si="7"/>
        <v>390.90999999999997</v>
      </c>
      <c r="F142" s="3">
        <f t="shared" si="8"/>
        <v>12.090000000000032</v>
      </c>
      <c r="G142">
        <v>0</v>
      </c>
      <c r="H142" s="3">
        <f t="shared" si="6"/>
        <v>403</v>
      </c>
      <c r="I142">
        <v>1997</v>
      </c>
      <c r="J142">
        <v>0.97</v>
      </c>
    </row>
    <row r="143" spans="1:10" x14ac:dyDescent="0.35">
      <c r="A143">
        <v>2000</v>
      </c>
      <c r="B143">
        <v>3</v>
      </c>
      <c r="C143" t="s">
        <v>7</v>
      </c>
      <c r="D143">
        <v>13</v>
      </c>
      <c r="E143" s="3">
        <f t="shared" si="7"/>
        <v>12.61</v>
      </c>
      <c r="F143" s="3">
        <f t="shared" si="8"/>
        <v>0.39000000000000057</v>
      </c>
      <c r="G143">
        <v>0</v>
      </c>
      <c r="H143" s="3">
        <f t="shared" si="6"/>
        <v>13</v>
      </c>
      <c r="I143">
        <v>1997</v>
      </c>
      <c r="J143">
        <v>0.97</v>
      </c>
    </row>
    <row r="144" spans="1:10" x14ac:dyDescent="0.35">
      <c r="A144">
        <v>2000</v>
      </c>
      <c r="B144">
        <v>4</v>
      </c>
      <c r="C144" t="s">
        <v>6</v>
      </c>
      <c r="D144">
        <v>835</v>
      </c>
      <c r="E144" s="3">
        <f t="shared" si="7"/>
        <v>726.45</v>
      </c>
      <c r="F144" s="3">
        <f t="shared" si="8"/>
        <v>108.54999999999995</v>
      </c>
      <c r="G144">
        <v>0.1</v>
      </c>
      <c r="H144" s="3">
        <f t="shared" si="6"/>
        <v>751.5</v>
      </c>
      <c r="I144">
        <v>1996</v>
      </c>
      <c r="J144">
        <v>0.87</v>
      </c>
    </row>
    <row r="145" spans="1:10" x14ac:dyDescent="0.35">
      <c r="A145">
        <v>2000</v>
      </c>
      <c r="B145">
        <v>4</v>
      </c>
      <c r="C145" t="s">
        <v>7</v>
      </c>
      <c r="D145">
        <v>788</v>
      </c>
      <c r="E145" s="3">
        <f t="shared" si="7"/>
        <v>685.56</v>
      </c>
      <c r="F145" s="3">
        <f t="shared" si="8"/>
        <v>102.44000000000005</v>
      </c>
      <c r="G145">
        <v>0.1</v>
      </c>
      <c r="H145" s="3">
        <f t="shared" ref="H145:H147" si="9">D145*(1-G145)</f>
        <v>709.2</v>
      </c>
      <c r="I145">
        <v>1996</v>
      </c>
      <c r="J145">
        <v>0.87</v>
      </c>
    </row>
    <row r="146" spans="1:10" x14ac:dyDescent="0.35">
      <c r="A146">
        <v>2000</v>
      </c>
      <c r="B146">
        <v>5</v>
      </c>
      <c r="C146" t="s">
        <v>6</v>
      </c>
      <c r="D146">
        <v>359</v>
      </c>
      <c r="E146" s="3">
        <f t="shared" si="7"/>
        <v>297.96999999999997</v>
      </c>
      <c r="F146" s="3">
        <f t="shared" si="8"/>
        <v>61.03000000000003</v>
      </c>
      <c r="G146">
        <v>0.11423667570009033</v>
      </c>
      <c r="H146" s="3">
        <f t="shared" si="9"/>
        <v>317.98903342366759</v>
      </c>
      <c r="I146">
        <v>1995</v>
      </c>
      <c r="J146">
        <v>0.83</v>
      </c>
    </row>
    <row r="147" spans="1:10" x14ac:dyDescent="0.35">
      <c r="A147">
        <v>2000</v>
      </c>
      <c r="B147">
        <v>5</v>
      </c>
      <c r="C147" t="s">
        <v>7</v>
      </c>
      <c r="D147">
        <v>1107</v>
      </c>
      <c r="E147" s="3">
        <f t="shared" si="7"/>
        <v>918.81</v>
      </c>
      <c r="F147" s="3">
        <f t="shared" si="8"/>
        <v>188.19000000000005</v>
      </c>
      <c r="G147">
        <v>0.11423667570009033</v>
      </c>
      <c r="H147" s="3">
        <f t="shared" si="9"/>
        <v>980.54</v>
      </c>
      <c r="I147">
        <v>1995</v>
      </c>
      <c r="J147">
        <v>0.83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7998-EAFC-4AFB-8B2D-762F0C51AD93}">
  <dimension ref="A1:AM96"/>
  <sheetViews>
    <sheetView topLeftCell="A66" zoomScaleNormal="100" workbookViewId="0">
      <selection activeCell="S86" sqref="S86:S90"/>
    </sheetView>
  </sheetViews>
  <sheetFormatPr defaultRowHeight="14.5" x14ac:dyDescent="0.35"/>
  <cols>
    <col min="7" max="7" width="3.81640625" customWidth="1"/>
    <col min="14" max="14" width="13.26953125" customWidth="1"/>
    <col min="23" max="23" width="12.453125" customWidth="1"/>
    <col min="24" max="24" width="10.36328125" customWidth="1"/>
    <col min="29" max="29" width="11.08984375" bestFit="1" customWidth="1"/>
    <col min="30" max="35" width="11.08984375" customWidth="1"/>
    <col min="39" max="39" width="10.08984375" bestFit="1" customWidth="1"/>
  </cols>
  <sheetData>
    <row r="1" spans="1:37" x14ac:dyDescent="0.35">
      <c r="A1" s="30" t="s">
        <v>32</v>
      </c>
    </row>
    <row r="3" spans="1:37" ht="15.5" x14ac:dyDescent="0.35">
      <c r="A3" s="12" t="s">
        <v>21</v>
      </c>
      <c r="L3" t="s">
        <v>758</v>
      </c>
    </row>
    <row r="4" spans="1:37" x14ac:dyDescent="0.35">
      <c r="C4" s="13" t="s">
        <v>22</v>
      </c>
      <c r="D4" s="14"/>
      <c r="E4" s="14"/>
      <c r="F4" s="14" t="s">
        <v>23</v>
      </c>
      <c r="G4" s="14"/>
      <c r="H4" s="14"/>
      <c r="I4" s="15"/>
      <c r="AC4" t="s">
        <v>74</v>
      </c>
    </row>
    <row r="5" spans="1:37" x14ac:dyDescent="0.35">
      <c r="C5" s="16" t="s">
        <v>24</v>
      </c>
      <c r="D5" s="17"/>
      <c r="E5" s="17"/>
      <c r="F5" s="17" t="s">
        <v>23</v>
      </c>
      <c r="G5" s="17"/>
      <c r="H5" s="17"/>
      <c r="I5" s="18"/>
      <c r="AC5" t="s">
        <v>77</v>
      </c>
    </row>
    <row r="6" spans="1:37" x14ac:dyDescent="0.35">
      <c r="B6" s="5" t="s">
        <v>25</v>
      </c>
      <c r="H6" s="5" t="s">
        <v>759</v>
      </c>
      <c r="L6" s="31"/>
      <c r="O6" t="s">
        <v>762</v>
      </c>
      <c r="V6" t="s">
        <v>760</v>
      </c>
    </row>
    <row r="7" spans="1:37" ht="73.5" x14ac:dyDescent="0.45">
      <c r="A7" s="37" t="s">
        <v>26</v>
      </c>
      <c r="B7" s="19" t="s">
        <v>27</v>
      </c>
      <c r="C7" s="19" t="s">
        <v>28</v>
      </c>
      <c r="D7" s="19" t="s">
        <v>29</v>
      </c>
      <c r="E7" s="19" t="s">
        <v>30</v>
      </c>
      <c r="F7" s="19" t="s">
        <v>31</v>
      </c>
      <c r="G7" s="19"/>
      <c r="H7" s="19" t="s">
        <v>27</v>
      </c>
      <c r="I7" s="19" t="s">
        <v>28</v>
      </c>
      <c r="J7" s="19" t="s">
        <v>29</v>
      </c>
      <c r="K7" s="19" t="s">
        <v>30</v>
      </c>
      <c r="L7" s="19" t="s">
        <v>31</v>
      </c>
      <c r="N7" s="37" t="s">
        <v>26</v>
      </c>
      <c r="O7" s="19" t="s">
        <v>27</v>
      </c>
      <c r="P7" s="19" t="s">
        <v>28</v>
      </c>
      <c r="Q7" s="19" t="s">
        <v>29</v>
      </c>
      <c r="R7" s="19" t="s">
        <v>30</v>
      </c>
      <c r="S7" s="45" t="s">
        <v>73</v>
      </c>
      <c r="T7" s="45" t="s">
        <v>75</v>
      </c>
      <c r="V7" s="19" t="s">
        <v>34</v>
      </c>
      <c r="W7" s="19" t="s">
        <v>37</v>
      </c>
      <c r="X7" s="36" t="s">
        <v>33</v>
      </c>
      <c r="Y7" s="19" t="s">
        <v>27</v>
      </c>
      <c r="Z7" s="19" t="s">
        <v>28</v>
      </c>
      <c r="AA7" s="19" t="s">
        <v>29</v>
      </c>
      <c r="AB7" s="19" t="s">
        <v>30</v>
      </c>
      <c r="AC7" s="57" t="s">
        <v>126</v>
      </c>
      <c r="AD7" s="19" t="s">
        <v>27</v>
      </c>
      <c r="AE7" s="19" t="s">
        <v>28</v>
      </c>
      <c r="AF7" s="19" t="s">
        <v>29</v>
      </c>
      <c r="AG7" s="19" t="s">
        <v>30</v>
      </c>
      <c r="AH7" s="57"/>
      <c r="AI7" s="19"/>
      <c r="AJ7" s="19" t="s">
        <v>35</v>
      </c>
      <c r="AK7" s="19" t="s">
        <v>36</v>
      </c>
    </row>
    <row r="8" spans="1:37" x14ac:dyDescent="0.35">
      <c r="A8" s="20">
        <v>1985</v>
      </c>
      <c r="B8" s="21">
        <v>625</v>
      </c>
      <c r="C8" s="22">
        <v>28882</v>
      </c>
      <c r="D8" s="22">
        <v>43818</v>
      </c>
      <c r="E8" s="22">
        <v>8136</v>
      </c>
      <c r="F8" s="23">
        <f t="shared" ref="F8:F46" si="0">SUM(B8:E8)</f>
        <v>81461</v>
      </c>
      <c r="G8" s="23"/>
      <c r="H8" s="22">
        <v>1165</v>
      </c>
      <c r="I8" s="22">
        <v>54105</v>
      </c>
      <c r="J8" s="22">
        <v>51411</v>
      </c>
      <c r="K8" s="22">
        <v>12970</v>
      </c>
      <c r="L8" s="22">
        <f t="shared" ref="L8:L22" si="1">SUM(H8:K8)</f>
        <v>119651</v>
      </c>
      <c r="N8" s="20">
        <v>1985</v>
      </c>
      <c r="O8" s="10">
        <f>IF(H8-B8&lt;0,0,H8-B8)</f>
        <v>540</v>
      </c>
      <c r="P8" s="10">
        <f t="shared" ref="P8:R8" si="2">IF(I8-C8&lt;0,0,I8-C8)</f>
        <v>25223</v>
      </c>
      <c r="Q8" s="10">
        <f t="shared" si="2"/>
        <v>7593</v>
      </c>
      <c r="R8" s="10">
        <f t="shared" si="2"/>
        <v>4834</v>
      </c>
      <c r="S8" s="22">
        <f t="shared" ref="S8:S45" si="3">SUM(O8:R8)</f>
        <v>38190</v>
      </c>
      <c r="X8">
        <v>1980</v>
      </c>
      <c r="AB8" s="10">
        <f>R8</f>
        <v>4834</v>
      </c>
    </row>
    <row r="9" spans="1:37" x14ac:dyDescent="0.35">
      <c r="A9" s="20">
        <f t="shared" ref="A9:A16" si="4">(A8+1)</f>
        <v>1986</v>
      </c>
      <c r="B9" s="21">
        <v>5259</v>
      </c>
      <c r="C9" s="21">
        <v>285</v>
      </c>
      <c r="D9" s="22">
        <v>23650</v>
      </c>
      <c r="E9" s="22">
        <v>6663</v>
      </c>
      <c r="F9" s="23">
        <f t="shared" si="0"/>
        <v>35857</v>
      </c>
      <c r="G9" s="23"/>
      <c r="H9" s="22">
        <v>17598</v>
      </c>
      <c r="I9" s="22">
        <v>2490</v>
      </c>
      <c r="J9" s="22">
        <v>48061</v>
      </c>
      <c r="K9" s="22">
        <v>9000</v>
      </c>
      <c r="L9" s="22">
        <f t="shared" si="1"/>
        <v>77149</v>
      </c>
      <c r="N9" s="20">
        <f t="shared" ref="N9:N16" si="5">(N8+1)</f>
        <v>1986</v>
      </c>
      <c r="O9" s="10">
        <f t="shared" ref="O9:O45" si="6">IF(H9-B9&lt;0,0,H9-B9)</f>
        <v>12339</v>
      </c>
      <c r="P9" s="10">
        <f t="shared" ref="P9:P45" si="7">IF(I9-C9&lt;0,0,I9-C9)</f>
        <v>2205</v>
      </c>
      <c r="Q9" s="10">
        <f t="shared" ref="Q9:Q45" si="8">IF(J9-D9&lt;0,0,J9-D9)</f>
        <v>24411</v>
      </c>
      <c r="R9" s="10">
        <f t="shared" ref="R9:R45" si="9">IF(K9-E9&lt;0,0,K9-E9)</f>
        <v>2337</v>
      </c>
      <c r="S9" s="22">
        <f t="shared" si="3"/>
        <v>41292</v>
      </c>
      <c r="X9">
        <v>1981</v>
      </c>
      <c r="AA9" s="10">
        <f>Q8</f>
        <v>7593</v>
      </c>
      <c r="AB9" s="10">
        <f>R9</f>
        <v>2337</v>
      </c>
    </row>
    <row r="10" spans="1:37" x14ac:dyDescent="0.35">
      <c r="A10" s="20">
        <f t="shared" si="4"/>
        <v>1987</v>
      </c>
      <c r="B10" s="21">
        <v>4444</v>
      </c>
      <c r="C10" s="21">
        <v>42857</v>
      </c>
      <c r="D10" s="21">
        <v>1176</v>
      </c>
      <c r="E10" s="22">
        <v>1140</v>
      </c>
      <c r="F10" s="23">
        <f t="shared" si="0"/>
        <v>49617</v>
      </c>
      <c r="G10" s="23"/>
      <c r="H10" s="22">
        <v>5593</v>
      </c>
      <c r="I10" s="22">
        <v>73624</v>
      </c>
      <c r="J10" s="22">
        <v>2716</v>
      </c>
      <c r="K10" s="22">
        <v>4937</v>
      </c>
      <c r="L10" s="22">
        <f t="shared" si="1"/>
        <v>86870</v>
      </c>
      <c r="N10" s="20">
        <f t="shared" si="5"/>
        <v>1987</v>
      </c>
      <c r="O10" s="10">
        <f t="shared" si="6"/>
        <v>1149</v>
      </c>
      <c r="P10" s="10">
        <f t="shared" si="7"/>
        <v>30767</v>
      </c>
      <c r="Q10" s="10">
        <f t="shared" si="8"/>
        <v>1540</v>
      </c>
      <c r="R10" s="10">
        <f t="shared" si="9"/>
        <v>3797</v>
      </c>
      <c r="S10" s="22">
        <f t="shared" si="3"/>
        <v>37253</v>
      </c>
      <c r="X10">
        <v>1982</v>
      </c>
      <c r="Z10" s="10">
        <f>P8</f>
        <v>25223</v>
      </c>
      <c r="AA10" s="10">
        <f t="shared" ref="AA10:AA47" si="10">Q9</f>
        <v>24411</v>
      </c>
      <c r="AB10" s="10">
        <f t="shared" ref="AB10:AB47" si="11">R10</f>
        <v>3797</v>
      </c>
      <c r="AC10" s="9">
        <f>SUM(Y10:AB10)</f>
        <v>53431</v>
      </c>
      <c r="AD10" s="9"/>
      <c r="AE10" s="9"/>
      <c r="AF10" s="9"/>
      <c r="AG10" s="9"/>
      <c r="AH10" s="9"/>
      <c r="AI10" s="9"/>
    </row>
    <row r="11" spans="1:37" x14ac:dyDescent="0.35">
      <c r="A11" s="20">
        <f t="shared" si="4"/>
        <v>1988</v>
      </c>
      <c r="B11" s="21">
        <v>13334</v>
      </c>
      <c r="C11" s="21">
        <v>22616</v>
      </c>
      <c r="D11" s="21">
        <v>41853</v>
      </c>
      <c r="E11" s="21">
        <v>3</v>
      </c>
      <c r="F11" s="23">
        <f t="shared" si="0"/>
        <v>77806</v>
      </c>
      <c r="G11" s="23"/>
      <c r="H11" s="22">
        <v>16499</v>
      </c>
      <c r="I11" s="22">
        <v>25821</v>
      </c>
      <c r="J11" s="22">
        <v>83138</v>
      </c>
      <c r="K11" s="22">
        <v>1193</v>
      </c>
      <c r="L11" s="22">
        <f t="shared" si="1"/>
        <v>126651</v>
      </c>
      <c r="N11" s="20">
        <f t="shared" si="5"/>
        <v>1988</v>
      </c>
      <c r="O11" s="10">
        <f t="shared" si="6"/>
        <v>3165</v>
      </c>
      <c r="P11" s="10">
        <f t="shared" si="7"/>
        <v>3205</v>
      </c>
      <c r="Q11" s="10">
        <f t="shared" si="8"/>
        <v>41285</v>
      </c>
      <c r="R11" s="10">
        <f t="shared" si="9"/>
        <v>1190</v>
      </c>
      <c r="S11" s="22">
        <f t="shared" si="3"/>
        <v>48845</v>
      </c>
      <c r="X11">
        <v>1983</v>
      </c>
      <c r="Y11" s="10">
        <f>O8</f>
        <v>540</v>
      </c>
      <c r="Z11" s="10">
        <f t="shared" ref="Z11:Z47" si="12">P9</f>
        <v>2205</v>
      </c>
      <c r="AA11" s="10">
        <f t="shared" si="10"/>
        <v>1540</v>
      </c>
      <c r="AB11" s="10">
        <f t="shared" si="11"/>
        <v>1190</v>
      </c>
      <c r="AC11" s="9">
        <f t="shared" ref="AC11:AC46" si="13">SUM(Y11:AB11)</f>
        <v>5475</v>
      </c>
      <c r="AD11" s="9"/>
      <c r="AE11" s="9"/>
      <c r="AF11" s="9"/>
      <c r="AG11" s="9"/>
      <c r="AH11" s="9"/>
      <c r="AI11" s="9"/>
    </row>
    <row r="12" spans="1:37" x14ac:dyDescent="0.35">
      <c r="A12" s="20">
        <f t="shared" si="4"/>
        <v>1989</v>
      </c>
      <c r="B12" s="21">
        <v>15429</v>
      </c>
      <c r="C12" s="21">
        <v>59791</v>
      </c>
      <c r="D12" s="21">
        <v>41693</v>
      </c>
      <c r="E12" s="21">
        <v>13537</v>
      </c>
      <c r="F12" s="23">
        <f t="shared" si="0"/>
        <v>130450</v>
      </c>
      <c r="G12" s="23"/>
      <c r="H12" s="22">
        <v>18841</v>
      </c>
      <c r="I12" s="22">
        <v>73536</v>
      </c>
      <c r="J12" s="22">
        <v>49366</v>
      </c>
      <c r="K12" s="22">
        <v>22562</v>
      </c>
      <c r="L12" s="22">
        <f t="shared" si="1"/>
        <v>164305</v>
      </c>
      <c r="N12" s="20">
        <f t="shared" si="5"/>
        <v>1989</v>
      </c>
      <c r="O12" s="10">
        <f t="shared" si="6"/>
        <v>3412</v>
      </c>
      <c r="P12" s="10">
        <f t="shared" si="7"/>
        <v>13745</v>
      </c>
      <c r="Q12" s="10">
        <f t="shared" si="8"/>
        <v>7673</v>
      </c>
      <c r="R12" s="10">
        <f t="shared" si="9"/>
        <v>9025</v>
      </c>
      <c r="S12" s="22">
        <f t="shared" si="3"/>
        <v>33855</v>
      </c>
      <c r="X12">
        <v>1984</v>
      </c>
      <c r="Y12" s="10">
        <f t="shared" ref="Y12:Y47" si="14">O9</f>
        <v>12339</v>
      </c>
      <c r="Z12" s="10">
        <f t="shared" si="12"/>
        <v>30767</v>
      </c>
      <c r="AA12" s="10">
        <f t="shared" si="10"/>
        <v>41285</v>
      </c>
      <c r="AB12" s="10">
        <f t="shared" si="11"/>
        <v>9025</v>
      </c>
      <c r="AC12" s="9">
        <f t="shared" si="13"/>
        <v>93416</v>
      </c>
      <c r="AD12" s="33">
        <f>Y12/$AC12</f>
        <v>0.13208658045730923</v>
      </c>
      <c r="AE12" s="33">
        <f t="shared" ref="AE12:AG12" si="15">Z12/$AC12</f>
        <v>0.32935471439582087</v>
      </c>
      <c r="AF12" s="33">
        <f t="shared" si="15"/>
        <v>0.44194784619337157</v>
      </c>
      <c r="AG12" s="33">
        <f t="shared" si="15"/>
        <v>9.661085895349833E-2</v>
      </c>
      <c r="AH12" s="9"/>
      <c r="AI12" s="9"/>
    </row>
    <row r="13" spans="1:37" x14ac:dyDescent="0.35">
      <c r="A13" s="20">
        <f t="shared" si="4"/>
        <v>1990</v>
      </c>
      <c r="B13" s="21">
        <v>19344</v>
      </c>
      <c r="C13" s="21">
        <v>41271</v>
      </c>
      <c r="D13" s="21">
        <v>86500</v>
      </c>
      <c r="E13" s="21">
        <v>10547</v>
      </c>
      <c r="F13" s="23">
        <f t="shared" si="0"/>
        <v>157662</v>
      </c>
      <c r="G13" s="23"/>
      <c r="H13" s="22">
        <v>18335</v>
      </c>
      <c r="I13" s="22">
        <v>76242</v>
      </c>
      <c r="J13" s="22">
        <v>97034</v>
      </c>
      <c r="K13" s="22">
        <v>13515</v>
      </c>
      <c r="L13" s="22">
        <f t="shared" si="1"/>
        <v>205126</v>
      </c>
      <c r="N13" s="20">
        <f t="shared" si="5"/>
        <v>1990</v>
      </c>
      <c r="O13" s="10">
        <f t="shared" si="6"/>
        <v>0</v>
      </c>
      <c r="P13" s="10">
        <f t="shared" si="7"/>
        <v>34971</v>
      </c>
      <c r="Q13" s="10">
        <f t="shared" si="8"/>
        <v>10534</v>
      </c>
      <c r="R13" s="10">
        <f t="shared" si="9"/>
        <v>2968</v>
      </c>
      <c r="S13" s="22">
        <f t="shared" si="3"/>
        <v>48473</v>
      </c>
      <c r="X13">
        <v>1985</v>
      </c>
      <c r="Y13" s="10">
        <f t="shared" si="14"/>
        <v>1149</v>
      </c>
      <c r="Z13" s="10">
        <f t="shared" si="12"/>
        <v>3205</v>
      </c>
      <c r="AA13" s="10">
        <f t="shared" si="10"/>
        <v>7673</v>
      </c>
      <c r="AB13" s="10">
        <f t="shared" si="11"/>
        <v>2968</v>
      </c>
      <c r="AC13" s="9">
        <f t="shared" si="13"/>
        <v>14995</v>
      </c>
      <c r="AD13" s="33">
        <f t="shared" ref="AD13:AD45" si="16">Y13/$AC13</f>
        <v>7.662554184728243E-2</v>
      </c>
      <c r="AE13" s="33">
        <f t="shared" ref="AE13:AE45" si="17">Z13/$AC13</f>
        <v>0.21373791263754585</v>
      </c>
      <c r="AF13" s="33">
        <f t="shared" ref="AF13:AF45" si="18">AA13/$AC13</f>
        <v>0.51170390130043353</v>
      </c>
      <c r="AG13" s="33">
        <f t="shared" ref="AG13:AG45" si="19">AB13/$AC13</f>
        <v>0.19793264421473825</v>
      </c>
      <c r="AH13" s="9"/>
      <c r="AI13" s="9"/>
    </row>
    <row r="14" spans="1:37" x14ac:dyDescent="0.35">
      <c r="A14" s="20">
        <f t="shared" si="4"/>
        <v>1991</v>
      </c>
      <c r="B14" s="21">
        <v>13551</v>
      </c>
      <c r="C14" s="21">
        <v>73997</v>
      </c>
      <c r="D14" s="21">
        <v>72559</v>
      </c>
      <c r="E14" s="21">
        <v>48081</v>
      </c>
      <c r="F14" s="23">
        <f t="shared" si="0"/>
        <v>208188</v>
      </c>
      <c r="G14" s="23"/>
      <c r="H14" s="22">
        <v>17209</v>
      </c>
      <c r="I14" s="22">
        <v>70126</v>
      </c>
      <c r="J14" s="22">
        <v>136738</v>
      </c>
      <c r="K14" s="22">
        <v>68249</v>
      </c>
      <c r="L14" s="22">
        <f t="shared" si="1"/>
        <v>292322</v>
      </c>
      <c r="N14" s="20">
        <f t="shared" si="5"/>
        <v>1991</v>
      </c>
      <c r="O14" s="10">
        <f t="shared" si="6"/>
        <v>3658</v>
      </c>
      <c r="P14" s="10">
        <f t="shared" si="7"/>
        <v>0</v>
      </c>
      <c r="Q14" s="10">
        <f t="shared" si="8"/>
        <v>64179</v>
      </c>
      <c r="R14" s="10">
        <f t="shared" si="9"/>
        <v>20168</v>
      </c>
      <c r="S14" s="22">
        <f t="shared" si="3"/>
        <v>88005</v>
      </c>
      <c r="X14">
        <v>1986</v>
      </c>
      <c r="Y14" s="10">
        <f t="shared" si="14"/>
        <v>3165</v>
      </c>
      <c r="Z14" s="10">
        <f t="shared" si="12"/>
        <v>13745</v>
      </c>
      <c r="AA14" s="10">
        <f t="shared" si="10"/>
        <v>10534</v>
      </c>
      <c r="AB14" s="10">
        <f t="shared" si="11"/>
        <v>20168</v>
      </c>
      <c r="AC14" s="9">
        <f t="shared" si="13"/>
        <v>47612</v>
      </c>
      <c r="AD14" s="33">
        <f t="shared" si="16"/>
        <v>6.647483827606486E-2</v>
      </c>
      <c r="AE14" s="33">
        <f t="shared" si="17"/>
        <v>0.28868772578341595</v>
      </c>
      <c r="AF14" s="33">
        <f t="shared" si="18"/>
        <v>0.22124674451818868</v>
      </c>
      <c r="AG14" s="33">
        <f t="shared" si="19"/>
        <v>0.42359069142233052</v>
      </c>
      <c r="AH14" s="9"/>
      <c r="AI14" s="9"/>
    </row>
    <row r="15" spans="1:37" x14ac:dyDescent="0.35">
      <c r="A15" s="20">
        <f t="shared" si="4"/>
        <v>1992</v>
      </c>
      <c r="B15" s="21">
        <v>2664</v>
      </c>
      <c r="C15" s="21">
        <v>23873</v>
      </c>
      <c r="D15" s="21">
        <v>98306</v>
      </c>
      <c r="E15" s="21">
        <v>25739</v>
      </c>
      <c r="F15" s="23">
        <f t="shared" si="0"/>
        <v>150582</v>
      </c>
      <c r="G15" s="23"/>
      <c r="H15" s="22">
        <v>3606</v>
      </c>
      <c r="I15" s="22">
        <v>60736</v>
      </c>
      <c r="J15" s="22">
        <v>99700</v>
      </c>
      <c r="K15" s="22">
        <v>42018</v>
      </c>
      <c r="L15" s="22">
        <f t="shared" si="1"/>
        <v>206060</v>
      </c>
      <c r="N15" s="20">
        <f t="shared" si="5"/>
        <v>1992</v>
      </c>
      <c r="O15" s="10">
        <f t="shared" si="6"/>
        <v>942</v>
      </c>
      <c r="P15" s="10">
        <f t="shared" si="7"/>
        <v>36863</v>
      </c>
      <c r="Q15" s="10">
        <f t="shared" si="8"/>
        <v>1394</v>
      </c>
      <c r="R15" s="10">
        <f t="shared" si="9"/>
        <v>16279</v>
      </c>
      <c r="S15" s="22">
        <f t="shared" si="3"/>
        <v>55478</v>
      </c>
      <c r="X15">
        <v>1987</v>
      </c>
      <c r="Y15" s="10">
        <f t="shared" si="14"/>
        <v>3412</v>
      </c>
      <c r="Z15" s="10">
        <f t="shared" si="12"/>
        <v>34971</v>
      </c>
      <c r="AA15" s="10">
        <f t="shared" si="10"/>
        <v>64179</v>
      </c>
      <c r="AB15" s="10">
        <f t="shared" si="11"/>
        <v>16279</v>
      </c>
      <c r="AC15" s="9">
        <f t="shared" si="13"/>
        <v>118841</v>
      </c>
      <c r="AD15" s="33">
        <f t="shared" si="16"/>
        <v>2.871063016972257E-2</v>
      </c>
      <c r="AE15" s="33">
        <f t="shared" si="17"/>
        <v>0.29426713003088162</v>
      </c>
      <c r="AF15" s="33">
        <f t="shared" si="18"/>
        <v>0.54004089497732266</v>
      </c>
      <c r="AG15" s="33">
        <f t="shared" si="19"/>
        <v>0.13698134482207319</v>
      </c>
      <c r="AH15" s="9"/>
      <c r="AI15" s="9"/>
    </row>
    <row r="16" spans="1:37" x14ac:dyDescent="0.35">
      <c r="A16" s="20">
        <f t="shared" si="4"/>
        <v>1993</v>
      </c>
      <c r="B16" s="21">
        <v>1286</v>
      </c>
      <c r="C16" s="21">
        <v>24536</v>
      </c>
      <c r="D16" s="21">
        <v>77570</v>
      </c>
      <c r="E16" s="21">
        <v>36865</v>
      </c>
      <c r="F16" s="23">
        <f t="shared" si="0"/>
        <v>140257</v>
      </c>
      <c r="G16" s="23"/>
      <c r="H16" s="22">
        <v>1528</v>
      </c>
      <c r="I16" s="22">
        <v>36590</v>
      </c>
      <c r="J16" s="22">
        <v>116181</v>
      </c>
      <c r="K16" s="22">
        <v>41545</v>
      </c>
      <c r="L16" s="22">
        <f t="shared" si="1"/>
        <v>195844</v>
      </c>
      <c r="N16" s="20">
        <f t="shared" si="5"/>
        <v>1993</v>
      </c>
      <c r="O16" s="10">
        <f t="shared" si="6"/>
        <v>242</v>
      </c>
      <c r="P16" s="10">
        <f t="shared" si="7"/>
        <v>12054</v>
      </c>
      <c r="Q16" s="10">
        <f t="shared" si="8"/>
        <v>38611</v>
      </c>
      <c r="R16" s="10">
        <f t="shared" si="9"/>
        <v>4680</v>
      </c>
      <c r="S16" s="22">
        <f t="shared" si="3"/>
        <v>55587</v>
      </c>
      <c r="X16">
        <v>1988</v>
      </c>
      <c r="Y16" s="10">
        <f t="shared" si="14"/>
        <v>0</v>
      </c>
      <c r="Z16" s="10">
        <f t="shared" si="12"/>
        <v>0</v>
      </c>
      <c r="AA16" s="10">
        <f t="shared" si="10"/>
        <v>1394</v>
      </c>
      <c r="AB16" s="10">
        <f t="shared" si="11"/>
        <v>4680</v>
      </c>
      <c r="AC16" s="9">
        <f t="shared" si="13"/>
        <v>6074</v>
      </c>
      <c r="AD16" s="33">
        <f t="shared" si="16"/>
        <v>0</v>
      </c>
      <c r="AE16" s="33">
        <f t="shared" si="17"/>
        <v>0</v>
      </c>
      <c r="AF16" s="33">
        <f t="shared" si="18"/>
        <v>0.22950279881461969</v>
      </c>
      <c r="AG16" s="33">
        <f t="shared" si="19"/>
        <v>0.77049720118538034</v>
      </c>
      <c r="AH16" s="9"/>
      <c r="AI16" s="9"/>
    </row>
    <row r="17" spans="1:39" x14ac:dyDescent="0.35">
      <c r="A17" s="20">
        <v>1994</v>
      </c>
      <c r="B17" s="21">
        <v>920</v>
      </c>
      <c r="C17" s="21">
        <v>2366</v>
      </c>
      <c r="D17" s="21">
        <v>42988</v>
      </c>
      <c r="E17" s="21">
        <v>22845</v>
      </c>
      <c r="F17" s="23">
        <f t="shared" si="0"/>
        <v>69119</v>
      </c>
      <c r="G17" s="23"/>
      <c r="H17" s="22">
        <v>920</v>
      </c>
      <c r="I17" s="22">
        <v>4363</v>
      </c>
      <c r="J17" s="22">
        <v>61851</v>
      </c>
      <c r="K17" s="22">
        <v>34883</v>
      </c>
      <c r="L17" s="22">
        <f t="shared" si="1"/>
        <v>102017</v>
      </c>
      <c r="N17" s="20">
        <v>1994</v>
      </c>
      <c r="O17" s="10">
        <f t="shared" si="6"/>
        <v>0</v>
      </c>
      <c r="P17" s="10">
        <f t="shared" si="7"/>
        <v>1997</v>
      </c>
      <c r="Q17" s="10">
        <f t="shared" si="8"/>
        <v>18863</v>
      </c>
      <c r="R17" s="10">
        <f t="shared" si="9"/>
        <v>12038</v>
      </c>
      <c r="S17" s="22">
        <f t="shared" si="3"/>
        <v>32898</v>
      </c>
      <c r="X17">
        <v>1989</v>
      </c>
      <c r="Y17" s="10">
        <f t="shared" si="14"/>
        <v>3658</v>
      </c>
      <c r="Z17" s="10">
        <f t="shared" si="12"/>
        <v>36863</v>
      </c>
      <c r="AA17" s="10">
        <f t="shared" si="10"/>
        <v>38611</v>
      </c>
      <c r="AB17" s="10">
        <f t="shared" si="11"/>
        <v>12038</v>
      </c>
      <c r="AC17" s="9">
        <f t="shared" si="13"/>
        <v>91170</v>
      </c>
      <c r="AD17" s="33">
        <f t="shared" si="16"/>
        <v>4.0122847427881976E-2</v>
      </c>
      <c r="AE17" s="33">
        <f t="shared" si="17"/>
        <v>0.40433256553690905</v>
      </c>
      <c r="AF17" s="33">
        <f t="shared" si="18"/>
        <v>0.42350553910277505</v>
      </c>
      <c r="AG17" s="33">
        <f t="shared" si="19"/>
        <v>0.13203904793243393</v>
      </c>
      <c r="AH17" s="9"/>
      <c r="AI17" s="9"/>
    </row>
    <row r="18" spans="1:39" x14ac:dyDescent="0.35">
      <c r="A18" s="20">
        <v>1995</v>
      </c>
      <c r="B18" s="21">
        <v>1163</v>
      </c>
      <c r="C18" s="21">
        <v>833</v>
      </c>
      <c r="D18" s="21">
        <v>7949</v>
      </c>
      <c r="E18" s="21">
        <v>21948</v>
      </c>
      <c r="F18" s="23">
        <f t="shared" si="0"/>
        <v>31893</v>
      </c>
      <c r="G18" s="23"/>
      <c r="H18" s="22">
        <v>2882</v>
      </c>
      <c r="I18" s="22">
        <v>729</v>
      </c>
      <c r="J18" s="22">
        <v>9293</v>
      </c>
      <c r="K18" s="22">
        <v>27077</v>
      </c>
      <c r="L18" s="22">
        <f t="shared" si="1"/>
        <v>39981</v>
      </c>
      <c r="N18" s="20">
        <v>1995</v>
      </c>
      <c r="O18" s="10">
        <f t="shared" si="6"/>
        <v>1719</v>
      </c>
      <c r="P18" s="10">
        <f t="shared" si="7"/>
        <v>0</v>
      </c>
      <c r="Q18" s="10">
        <f t="shared" si="8"/>
        <v>1344</v>
      </c>
      <c r="R18" s="10">
        <f t="shared" si="9"/>
        <v>5129</v>
      </c>
      <c r="S18" s="22">
        <f t="shared" si="3"/>
        <v>8192</v>
      </c>
      <c r="X18">
        <v>1990</v>
      </c>
      <c r="Y18" s="10">
        <f t="shared" si="14"/>
        <v>942</v>
      </c>
      <c r="Z18" s="10">
        <f t="shared" si="12"/>
        <v>12054</v>
      </c>
      <c r="AA18" s="10">
        <f t="shared" si="10"/>
        <v>18863</v>
      </c>
      <c r="AB18" s="10">
        <f t="shared" si="11"/>
        <v>5129</v>
      </c>
      <c r="AC18" s="9">
        <f t="shared" si="13"/>
        <v>36988</v>
      </c>
      <c r="AD18" s="33">
        <f t="shared" si="16"/>
        <v>2.5467719260300638E-2</v>
      </c>
      <c r="AE18" s="33">
        <f t="shared" si="17"/>
        <v>0.32588947766843301</v>
      </c>
      <c r="AF18" s="33">
        <f t="shared" si="18"/>
        <v>0.5099762085000541</v>
      </c>
      <c r="AG18" s="33">
        <f t="shared" si="19"/>
        <v>0.13866659457121228</v>
      </c>
      <c r="AH18" s="9"/>
      <c r="AI18" s="9"/>
    </row>
    <row r="19" spans="1:39" x14ac:dyDescent="0.35">
      <c r="A19" s="20">
        <v>1996</v>
      </c>
      <c r="B19" s="21">
        <v>772.5225619589902</v>
      </c>
      <c r="C19" s="21">
        <v>17183.106122502715</v>
      </c>
      <c r="D19" s="21">
        <v>27.754701642365795</v>
      </c>
      <c r="E19" s="21">
        <v>2381</v>
      </c>
      <c r="F19" s="23">
        <f t="shared" si="0"/>
        <v>20364.383386104073</v>
      </c>
      <c r="G19" s="23"/>
      <c r="H19" s="22">
        <v>2620</v>
      </c>
      <c r="I19" s="22">
        <v>24654</v>
      </c>
      <c r="J19" s="22">
        <v>555</v>
      </c>
      <c r="K19" s="22">
        <v>2594</v>
      </c>
      <c r="L19" s="22">
        <f t="shared" si="1"/>
        <v>30423</v>
      </c>
      <c r="N19" s="20">
        <v>1996</v>
      </c>
      <c r="O19" s="10">
        <f t="shared" si="6"/>
        <v>1847.4774380410099</v>
      </c>
      <c r="P19" s="10">
        <f t="shared" si="7"/>
        <v>7470.8938774972848</v>
      </c>
      <c r="Q19" s="10">
        <f t="shared" si="8"/>
        <v>527.24529835763417</v>
      </c>
      <c r="R19" s="10">
        <f t="shared" si="9"/>
        <v>213</v>
      </c>
      <c r="S19" s="22">
        <f t="shared" si="3"/>
        <v>10058.616613895929</v>
      </c>
      <c r="X19">
        <v>1991</v>
      </c>
      <c r="Y19" s="10">
        <f t="shared" si="14"/>
        <v>242</v>
      </c>
      <c r="Z19" s="10">
        <f t="shared" si="12"/>
        <v>1997</v>
      </c>
      <c r="AA19" s="10">
        <f t="shared" si="10"/>
        <v>1344</v>
      </c>
      <c r="AB19" s="10">
        <f t="shared" si="11"/>
        <v>213</v>
      </c>
      <c r="AC19" s="9">
        <f t="shared" si="13"/>
        <v>3796</v>
      </c>
      <c r="AD19" s="33">
        <f t="shared" si="16"/>
        <v>6.3751317175974709E-2</v>
      </c>
      <c r="AE19" s="33">
        <f t="shared" si="17"/>
        <v>0.52608008429926234</v>
      </c>
      <c r="AF19" s="33">
        <f t="shared" si="18"/>
        <v>0.35405690200210749</v>
      </c>
      <c r="AG19" s="33">
        <f t="shared" si="19"/>
        <v>5.6111696522655428E-2</v>
      </c>
      <c r="AH19" s="9"/>
      <c r="AI19" s="9"/>
    </row>
    <row r="20" spans="1:39" x14ac:dyDescent="0.35">
      <c r="A20" s="20">
        <v>1997</v>
      </c>
      <c r="B20" s="21">
        <v>623.43634081496566</v>
      </c>
      <c r="C20" s="21">
        <v>18467.028613413779</v>
      </c>
      <c r="D20" s="21">
        <v>13489.160142247414</v>
      </c>
      <c r="E20" s="24">
        <v>5</v>
      </c>
      <c r="F20" s="23">
        <f t="shared" si="0"/>
        <v>32584.625096476157</v>
      </c>
      <c r="G20" s="23"/>
      <c r="H20" s="22">
        <v>1091</v>
      </c>
      <c r="I20" s="22">
        <v>30329</v>
      </c>
      <c r="J20" s="22">
        <v>23015</v>
      </c>
      <c r="K20" s="22">
        <v>365</v>
      </c>
      <c r="L20" s="22">
        <f t="shared" si="1"/>
        <v>54800</v>
      </c>
      <c r="N20" s="20">
        <v>1997</v>
      </c>
      <c r="O20" s="10">
        <f t="shared" si="6"/>
        <v>467.56365918503434</v>
      </c>
      <c r="P20" s="10">
        <f t="shared" si="7"/>
        <v>11861.971386586221</v>
      </c>
      <c r="Q20" s="10">
        <f t="shared" si="8"/>
        <v>9525.8398577525859</v>
      </c>
      <c r="R20" s="10">
        <f t="shared" si="9"/>
        <v>360</v>
      </c>
      <c r="S20" s="22">
        <f t="shared" si="3"/>
        <v>22215.374903523843</v>
      </c>
      <c r="X20">
        <v>1992</v>
      </c>
      <c r="Y20" s="10">
        <f t="shared" si="14"/>
        <v>0</v>
      </c>
      <c r="Z20" s="10">
        <f t="shared" si="12"/>
        <v>0</v>
      </c>
      <c r="AA20" s="10">
        <f t="shared" si="10"/>
        <v>527.24529835763417</v>
      </c>
      <c r="AB20" s="10">
        <f t="shared" si="11"/>
        <v>360</v>
      </c>
      <c r="AC20" s="9">
        <f t="shared" si="13"/>
        <v>887.24529835763417</v>
      </c>
      <c r="AD20" s="33">
        <f t="shared" si="16"/>
        <v>0</v>
      </c>
      <c r="AE20" s="33">
        <f t="shared" si="17"/>
        <v>0</v>
      </c>
      <c r="AF20" s="33">
        <f t="shared" si="18"/>
        <v>0.59424975182580242</v>
      </c>
      <c r="AG20" s="33">
        <f t="shared" si="19"/>
        <v>0.40575024817419753</v>
      </c>
      <c r="AH20" s="9"/>
      <c r="AI20" s="9"/>
    </row>
    <row r="21" spans="1:39" x14ac:dyDescent="0.35">
      <c r="A21" s="20">
        <v>1998</v>
      </c>
      <c r="B21" s="21">
        <v>46.86</v>
      </c>
      <c r="C21" s="21">
        <v>1569.0874908199057</v>
      </c>
      <c r="D21" s="21">
        <v>43940.249025519704</v>
      </c>
      <c r="E21" s="21">
        <v>1418.8044676151694</v>
      </c>
      <c r="F21" s="23">
        <f t="shared" si="0"/>
        <v>46975.000983954778</v>
      </c>
      <c r="G21" s="23"/>
      <c r="H21" s="22">
        <v>386</v>
      </c>
      <c r="I21" s="22">
        <v>2394</v>
      </c>
      <c r="J21" s="22">
        <v>63470</v>
      </c>
      <c r="K21" s="22">
        <v>4251</v>
      </c>
      <c r="L21" s="22">
        <f t="shared" si="1"/>
        <v>70501</v>
      </c>
      <c r="N21" s="20">
        <v>1998</v>
      </c>
      <c r="O21" s="10">
        <f t="shared" si="6"/>
        <v>339.14</v>
      </c>
      <c r="P21" s="10">
        <f t="shared" si="7"/>
        <v>824.91250918009428</v>
      </c>
      <c r="Q21" s="10">
        <f t="shared" si="8"/>
        <v>19529.750974480296</v>
      </c>
      <c r="R21" s="10">
        <f t="shared" si="9"/>
        <v>2832.1955323848306</v>
      </c>
      <c r="S21" s="22">
        <f t="shared" si="3"/>
        <v>23525.999016045222</v>
      </c>
      <c r="T21" s="8"/>
      <c r="U21" s="34"/>
      <c r="X21">
        <v>1993</v>
      </c>
      <c r="Y21" s="10">
        <f t="shared" si="14"/>
        <v>1719</v>
      </c>
      <c r="Z21" s="10">
        <f t="shared" si="12"/>
        <v>7470.8938774972848</v>
      </c>
      <c r="AA21" s="10">
        <f t="shared" si="10"/>
        <v>9525.8398577525859</v>
      </c>
      <c r="AB21" s="10">
        <f t="shared" si="11"/>
        <v>2832.1955323848306</v>
      </c>
      <c r="AC21" s="9">
        <f t="shared" si="13"/>
        <v>21547.929267634703</v>
      </c>
      <c r="AD21" s="33">
        <f t="shared" si="16"/>
        <v>7.9775647054028648E-2</v>
      </c>
      <c r="AE21" s="33">
        <f t="shared" si="17"/>
        <v>0.34671052539227859</v>
      </c>
      <c r="AF21" s="33">
        <f t="shared" si="18"/>
        <v>0.44207681116071479</v>
      </c>
      <c r="AG21" s="33">
        <f t="shared" si="19"/>
        <v>0.13143701639297789</v>
      </c>
      <c r="AH21" s="9"/>
      <c r="AI21" s="9"/>
    </row>
    <row r="22" spans="1:39" x14ac:dyDescent="0.35">
      <c r="A22" s="20">
        <v>1999</v>
      </c>
      <c r="B22" s="24">
        <v>10</v>
      </c>
      <c r="C22" s="21">
        <v>659.81123173277399</v>
      </c>
      <c r="D22" s="21">
        <v>4210.4048404251225</v>
      </c>
      <c r="E22" s="21">
        <v>13468.4280953204</v>
      </c>
      <c r="F22" s="23">
        <f t="shared" si="0"/>
        <v>18348.644167478298</v>
      </c>
      <c r="G22" s="23"/>
      <c r="H22" s="22">
        <v>203</v>
      </c>
      <c r="I22" s="22">
        <v>2155</v>
      </c>
      <c r="J22" s="22">
        <v>7005</v>
      </c>
      <c r="K22" s="22">
        <v>21170</v>
      </c>
      <c r="L22" s="22">
        <f t="shared" si="1"/>
        <v>30533</v>
      </c>
      <c r="N22" s="20">
        <v>1999</v>
      </c>
      <c r="O22" s="10">
        <f t="shared" si="6"/>
        <v>193</v>
      </c>
      <c r="P22" s="10">
        <f t="shared" si="7"/>
        <v>1495.1887682672259</v>
      </c>
      <c r="Q22" s="10">
        <f t="shared" si="8"/>
        <v>2794.5951595748775</v>
      </c>
      <c r="R22" s="10">
        <f t="shared" si="9"/>
        <v>7701.5719046796003</v>
      </c>
      <c r="S22" s="22">
        <f t="shared" si="3"/>
        <v>12184.355832521704</v>
      </c>
      <c r="T22" s="8"/>
      <c r="U22" s="34"/>
      <c r="X22">
        <v>1994</v>
      </c>
      <c r="Y22" s="10">
        <f t="shared" si="14"/>
        <v>1847.4774380410099</v>
      </c>
      <c r="Z22" s="10">
        <f t="shared" si="12"/>
        <v>11861.971386586221</v>
      </c>
      <c r="AA22" s="10">
        <f t="shared" si="10"/>
        <v>19529.750974480296</v>
      </c>
      <c r="AB22" s="10">
        <f t="shared" si="11"/>
        <v>7701.5719046796003</v>
      </c>
      <c r="AC22" s="9">
        <f t="shared" si="13"/>
        <v>40940.771703787126</v>
      </c>
      <c r="AD22" s="33">
        <f t="shared" si="16"/>
        <v>4.5125613444900292E-2</v>
      </c>
      <c r="AE22" s="33">
        <f t="shared" si="17"/>
        <v>0.28973492420732655</v>
      </c>
      <c r="AF22" s="33">
        <f t="shared" si="18"/>
        <v>0.47702449567343508</v>
      </c>
      <c r="AG22" s="33">
        <f t="shared" si="19"/>
        <v>0.18811496667433811</v>
      </c>
      <c r="AH22" s="9"/>
      <c r="AI22" s="9"/>
    </row>
    <row r="23" spans="1:39" x14ac:dyDescent="0.35">
      <c r="A23" s="20">
        <v>2000</v>
      </c>
      <c r="B23" s="21">
        <v>2102.3069466882066</v>
      </c>
      <c r="C23" s="21">
        <v>149.67729874444646</v>
      </c>
      <c r="D23" s="21">
        <v>1839.0408989274524</v>
      </c>
      <c r="E23" s="21">
        <v>1667.8649807108018</v>
      </c>
      <c r="F23" s="23">
        <f t="shared" si="0"/>
        <v>5758.8901250709077</v>
      </c>
      <c r="G23" s="23"/>
      <c r="H23" s="22">
        <v>2971</v>
      </c>
      <c r="I23" s="22">
        <v>988</v>
      </c>
      <c r="J23" s="22">
        <v>3041</v>
      </c>
      <c r="K23" s="22">
        <v>2412</v>
      </c>
      <c r="L23" s="22">
        <v>9412</v>
      </c>
      <c r="N23" s="20">
        <v>2000</v>
      </c>
      <c r="O23" s="10">
        <f t="shared" si="6"/>
        <v>868.69305331179339</v>
      </c>
      <c r="P23" s="10">
        <f t="shared" si="7"/>
        <v>838.32270125555351</v>
      </c>
      <c r="Q23" s="10">
        <f t="shared" si="8"/>
        <v>1201.9591010725476</v>
      </c>
      <c r="R23" s="10">
        <f t="shared" si="9"/>
        <v>744.13501928919823</v>
      </c>
      <c r="S23" s="22">
        <f t="shared" si="3"/>
        <v>3653.1098749290927</v>
      </c>
      <c r="T23" s="8">
        <v>0.19634703196347028</v>
      </c>
      <c r="U23" s="34"/>
      <c r="X23">
        <v>1995</v>
      </c>
      <c r="Y23" s="10">
        <f t="shared" si="14"/>
        <v>467.56365918503434</v>
      </c>
      <c r="Z23" s="10">
        <f t="shared" si="12"/>
        <v>824.91250918009428</v>
      </c>
      <c r="AA23" s="10">
        <f t="shared" si="10"/>
        <v>2794.5951595748775</v>
      </c>
      <c r="AB23" s="10">
        <f t="shared" si="11"/>
        <v>744.13501928919823</v>
      </c>
      <c r="AC23" s="9">
        <f t="shared" si="13"/>
        <v>4831.2063472292048</v>
      </c>
      <c r="AD23" s="33">
        <f t="shared" si="16"/>
        <v>9.6779898348409735E-2</v>
      </c>
      <c r="AE23" s="33">
        <f t="shared" si="17"/>
        <v>0.17074669345332319</v>
      </c>
      <c r="AF23" s="33">
        <f t="shared" si="18"/>
        <v>0.57844665673980877</v>
      </c>
      <c r="AG23" s="33">
        <f t="shared" si="19"/>
        <v>0.15402675145845815</v>
      </c>
      <c r="AH23" s="9"/>
      <c r="AI23" s="9"/>
    </row>
    <row r="24" spans="1:39" x14ac:dyDescent="0.35">
      <c r="A24" s="20">
        <v>2001</v>
      </c>
      <c r="B24" s="21">
        <v>2797</v>
      </c>
      <c r="C24" s="21">
        <v>24742</v>
      </c>
      <c r="D24" s="21">
        <v>842</v>
      </c>
      <c r="E24" s="21">
        <v>449</v>
      </c>
      <c r="F24" s="23">
        <f t="shared" si="0"/>
        <v>28830</v>
      </c>
      <c r="G24" s="23"/>
      <c r="H24" s="22">
        <v>4612</v>
      </c>
      <c r="I24" s="22">
        <v>35874</v>
      </c>
      <c r="J24" s="22">
        <v>3388</v>
      </c>
      <c r="K24" s="22">
        <v>1312</v>
      </c>
      <c r="L24" s="22">
        <v>45141</v>
      </c>
      <c r="N24" s="20">
        <v>2001</v>
      </c>
      <c r="O24" s="10">
        <f t="shared" si="6"/>
        <v>1815</v>
      </c>
      <c r="P24" s="10">
        <f t="shared" si="7"/>
        <v>11132</v>
      </c>
      <c r="Q24" s="10">
        <f t="shared" si="8"/>
        <v>2546</v>
      </c>
      <c r="R24" s="10">
        <f t="shared" si="9"/>
        <v>863</v>
      </c>
      <c r="S24" s="22">
        <f t="shared" si="3"/>
        <v>16356</v>
      </c>
      <c r="T24" s="8">
        <v>0.11752136752136753</v>
      </c>
      <c r="U24" s="34"/>
      <c r="X24">
        <v>1996</v>
      </c>
      <c r="Y24" s="10">
        <f t="shared" si="14"/>
        <v>339.14</v>
      </c>
      <c r="Z24" s="10">
        <f t="shared" si="12"/>
        <v>1495.1887682672259</v>
      </c>
      <c r="AA24" s="10">
        <f t="shared" si="10"/>
        <v>1201.9591010725476</v>
      </c>
      <c r="AB24" s="10">
        <f t="shared" si="11"/>
        <v>863</v>
      </c>
      <c r="AC24" s="9">
        <f t="shared" si="13"/>
        <v>3899.2878693397734</v>
      </c>
      <c r="AD24" s="33">
        <f t="shared" si="16"/>
        <v>8.6974855759347436E-2</v>
      </c>
      <c r="AE24" s="33">
        <f t="shared" si="17"/>
        <v>0.38345175282490518</v>
      </c>
      <c r="AF24" s="33">
        <f t="shared" si="18"/>
        <v>0.30825092718175306</v>
      </c>
      <c r="AG24" s="33">
        <f t="shared" si="19"/>
        <v>0.22132246423399435</v>
      </c>
      <c r="AH24" s="9"/>
      <c r="AI24" s="9"/>
    </row>
    <row r="25" spans="1:39" x14ac:dyDescent="0.35">
      <c r="A25" s="20">
        <v>2002</v>
      </c>
      <c r="B25" s="21">
        <v>1144.6063686351022</v>
      </c>
      <c r="C25" s="21">
        <v>14245.58</v>
      </c>
      <c r="D25" s="21">
        <v>34492.744293539887</v>
      </c>
      <c r="E25" s="21">
        <v>41.845038302147429</v>
      </c>
      <c r="F25" s="23">
        <f t="shared" si="0"/>
        <v>49924.775700477134</v>
      </c>
      <c r="G25" s="23"/>
      <c r="H25" s="20">
        <v>2399</v>
      </c>
      <c r="I25" s="20">
        <v>27805</v>
      </c>
      <c r="J25" s="20">
        <v>52857</v>
      </c>
      <c r="K25" s="20">
        <v>200</v>
      </c>
      <c r="L25" s="22">
        <v>83261</v>
      </c>
      <c r="N25" s="20">
        <v>2002</v>
      </c>
      <c r="O25" s="10">
        <f t="shared" si="6"/>
        <v>1254.3936313648978</v>
      </c>
      <c r="P25" s="10">
        <f t="shared" si="7"/>
        <v>13559.42</v>
      </c>
      <c r="Q25" s="10">
        <f t="shared" si="8"/>
        <v>18364.255706460113</v>
      </c>
      <c r="R25" s="10">
        <f t="shared" si="9"/>
        <v>158.15496169785257</v>
      </c>
      <c r="S25" s="22">
        <f t="shared" si="3"/>
        <v>33336.224299522866</v>
      </c>
      <c r="T25" s="8">
        <v>0.27015355086372361</v>
      </c>
      <c r="U25" s="34"/>
      <c r="X25">
        <v>1997</v>
      </c>
      <c r="Y25" s="10">
        <f t="shared" si="14"/>
        <v>193</v>
      </c>
      <c r="Z25" s="10">
        <f t="shared" si="12"/>
        <v>838.32270125555351</v>
      </c>
      <c r="AA25" s="10">
        <f t="shared" si="10"/>
        <v>2546</v>
      </c>
      <c r="AB25" s="10">
        <f t="shared" si="11"/>
        <v>158.15496169785257</v>
      </c>
      <c r="AC25" s="9">
        <f t="shared" si="13"/>
        <v>3735.4776629534063</v>
      </c>
      <c r="AD25" s="33">
        <f t="shared" si="16"/>
        <v>5.1666752531832061E-2</v>
      </c>
      <c r="AE25" s="33">
        <f t="shared" si="17"/>
        <v>0.22442182149009149</v>
      </c>
      <c r="AF25" s="33">
        <f t="shared" si="18"/>
        <v>0.68157280801059283</v>
      </c>
      <c r="AG25" s="33">
        <f t="shared" si="19"/>
        <v>4.2338617967483554E-2</v>
      </c>
      <c r="AH25" s="9"/>
      <c r="AI25" s="9" t="s">
        <v>51</v>
      </c>
      <c r="AJ25" t="s">
        <v>35</v>
      </c>
      <c r="AK25" t="s">
        <v>36</v>
      </c>
    </row>
    <row r="26" spans="1:39" x14ac:dyDescent="0.35">
      <c r="A26" s="20">
        <v>2003</v>
      </c>
      <c r="B26" s="21">
        <v>3740.6263617878094</v>
      </c>
      <c r="C26" s="21">
        <v>15390.839848499189</v>
      </c>
      <c r="D26" s="21">
        <v>35983.16260358438</v>
      </c>
      <c r="E26" s="21">
        <v>7983.385395984913</v>
      </c>
      <c r="F26" s="23">
        <f t="shared" si="0"/>
        <v>63098.014209856294</v>
      </c>
      <c r="G26" s="23"/>
      <c r="H26" s="20">
        <v>6485</v>
      </c>
      <c r="I26" s="20">
        <v>25627</v>
      </c>
      <c r="J26" s="20">
        <v>56928</v>
      </c>
      <c r="K26" s="20">
        <v>9681</v>
      </c>
      <c r="L26" s="22">
        <v>98720</v>
      </c>
      <c r="N26" s="20">
        <v>2003</v>
      </c>
      <c r="O26" s="10">
        <f t="shared" si="6"/>
        <v>2744.3736382121906</v>
      </c>
      <c r="P26" s="10">
        <f t="shared" si="7"/>
        <v>10236.160151500811</v>
      </c>
      <c r="Q26" s="10">
        <f t="shared" si="8"/>
        <v>20944.83739641562</v>
      </c>
      <c r="R26" s="10">
        <f t="shared" si="9"/>
        <v>1697.614604015087</v>
      </c>
      <c r="S26" s="22">
        <f t="shared" si="3"/>
        <v>35622.985790143706</v>
      </c>
      <c r="T26" s="8">
        <v>0.27449664429530196</v>
      </c>
      <c r="U26" s="34"/>
      <c r="V26">
        <v>27101</v>
      </c>
      <c r="W26">
        <v>4000800</v>
      </c>
      <c r="X26">
        <v>1998</v>
      </c>
      <c r="Y26" s="10">
        <f t="shared" si="14"/>
        <v>868.69305331179339</v>
      </c>
      <c r="Z26" s="10">
        <f t="shared" si="12"/>
        <v>11132</v>
      </c>
      <c r="AA26" s="10">
        <f t="shared" si="10"/>
        <v>18364.255706460113</v>
      </c>
      <c r="AB26" s="10">
        <f t="shared" si="11"/>
        <v>1697.614604015087</v>
      </c>
      <c r="AC26" s="9">
        <f t="shared" si="13"/>
        <v>32062.563363786991</v>
      </c>
      <c r="AD26" s="33">
        <f t="shared" si="16"/>
        <v>2.7093686910040927E-2</v>
      </c>
      <c r="AE26" s="33">
        <f t="shared" si="17"/>
        <v>0.34719619494219911</v>
      </c>
      <c r="AF26" s="33">
        <f t="shared" si="18"/>
        <v>0.57276317860478965</v>
      </c>
      <c r="AG26" s="33">
        <f t="shared" si="19"/>
        <v>5.2946939542970389E-2</v>
      </c>
      <c r="AH26" s="9"/>
      <c r="AI26">
        <v>1998</v>
      </c>
      <c r="AJ26" s="39">
        <f>AC26/V26</f>
        <v>1.1830767633588055</v>
      </c>
      <c r="AK26" s="40">
        <f>AC26/W26</f>
        <v>8.0140380333400801E-3</v>
      </c>
    </row>
    <row r="27" spans="1:39" x14ac:dyDescent="0.35">
      <c r="A27" s="20">
        <v>2004</v>
      </c>
      <c r="B27" s="21">
        <v>1538</v>
      </c>
      <c r="C27" s="21">
        <v>54588</v>
      </c>
      <c r="D27" s="21">
        <v>26763</v>
      </c>
      <c r="E27" s="21">
        <v>24584</v>
      </c>
      <c r="F27" s="23">
        <f t="shared" si="0"/>
        <v>107473</v>
      </c>
      <c r="G27" s="23"/>
      <c r="H27" s="21">
        <v>2991.9879659584012</v>
      </c>
      <c r="I27" s="21">
        <v>73406.959928880606</v>
      </c>
      <c r="J27" s="21">
        <v>36014.80515400062</v>
      </c>
      <c r="K27" s="21">
        <v>30648.576286719286</v>
      </c>
      <c r="L27" s="22">
        <v>141681.63659713708</v>
      </c>
      <c r="N27" s="20">
        <v>2004</v>
      </c>
      <c r="O27" s="10">
        <f t="shared" si="6"/>
        <v>1453.9879659584012</v>
      </c>
      <c r="P27" s="10">
        <f t="shared" si="7"/>
        <v>18818.959928880606</v>
      </c>
      <c r="Q27" s="10">
        <f t="shared" si="8"/>
        <v>9251.80515400062</v>
      </c>
      <c r="R27" s="10">
        <f t="shared" si="9"/>
        <v>6064.5762867192861</v>
      </c>
      <c r="S27" s="22">
        <f t="shared" si="3"/>
        <v>35589.329335558912</v>
      </c>
      <c r="T27" s="8">
        <v>0.35162396610853341</v>
      </c>
      <c r="U27" s="34"/>
      <c r="V27">
        <v>38551</v>
      </c>
      <c r="W27">
        <v>5963400</v>
      </c>
      <c r="X27">
        <v>1999</v>
      </c>
      <c r="Y27" s="10">
        <f t="shared" si="14"/>
        <v>1815</v>
      </c>
      <c r="Z27" s="10">
        <f t="shared" si="12"/>
        <v>13559.42</v>
      </c>
      <c r="AA27" s="10">
        <f t="shared" si="10"/>
        <v>20944.83739641562</v>
      </c>
      <c r="AB27" s="10">
        <f t="shared" si="11"/>
        <v>6064.5762867192861</v>
      </c>
      <c r="AC27" s="9">
        <f t="shared" si="13"/>
        <v>42383.833683134901</v>
      </c>
      <c r="AD27" s="33">
        <f t="shared" si="16"/>
        <v>4.2822931346161192E-2</v>
      </c>
      <c r="AE27" s="33">
        <f t="shared" si="17"/>
        <v>0.31991962080097242</v>
      </c>
      <c r="AF27" s="33">
        <f t="shared" si="18"/>
        <v>0.49417043189157883</v>
      </c>
      <c r="AG27" s="33">
        <f t="shared" si="19"/>
        <v>0.14308701596128767</v>
      </c>
      <c r="AH27" s="9"/>
      <c r="AI27">
        <v>1999</v>
      </c>
      <c r="AJ27" s="39">
        <f t="shared" ref="AJ27:AJ46" si="20">AC27/V27</f>
        <v>1.0994224192144146</v>
      </c>
      <c r="AK27" s="40">
        <f t="shared" ref="AK27:AK46" si="21">AC27/W27</f>
        <v>7.107326975070413E-3</v>
      </c>
    </row>
    <row r="28" spans="1:39" x14ac:dyDescent="0.35">
      <c r="A28" s="20">
        <v>2005</v>
      </c>
      <c r="B28" s="21">
        <v>1488</v>
      </c>
      <c r="C28" s="21">
        <v>10249</v>
      </c>
      <c r="D28" s="21">
        <v>31907</v>
      </c>
      <c r="E28" s="21">
        <v>4793</v>
      </c>
      <c r="F28" s="23">
        <f t="shared" si="0"/>
        <v>48437</v>
      </c>
      <c r="G28" s="23"/>
      <c r="H28" s="21">
        <v>6956.657480217822</v>
      </c>
      <c r="I28" s="21">
        <v>18320.285301005715</v>
      </c>
      <c r="J28" s="21">
        <v>71896.875671610673</v>
      </c>
      <c r="K28" s="21">
        <v>8850.8218991712383</v>
      </c>
      <c r="L28" s="22">
        <f t="shared" ref="L28:L42" si="22">SUM(H28:K28)</f>
        <v>106024.64035200544</v>
      </c>
      <c r="N28" s="20">
        <v>2005</v>
      </c>
      <c r="O28" s="10">
        <f t="shared" si="6"/>
        <v>5468.657480217822</v>
      </c>
      <c r="P28" s="10">
        <f t="shared" si="7"/>
        <v>8071.2853010057152</v>
      </c>
      <c r="Q28" s="10">
        <f t="shared" si="8"/>
        <v>39989.875671610673</v>
      </c>
      <c r="R28" s="10">
        <f t="shared" si="9"/>
        <v>4057.8218991712383</v>
      </c>
      <c r="S28" s="22">
        <f t="shared" si="3"/>
        <v>57587.640352005445</v>
      </c>
      <c r="T28" s="8">
        <v>0.39802736239261849</v>
      </c>
      <c r="U28" s="34"/>
      <c r="V28">
        <v>21109</v>
      </c>
      <c r="W28">
        <v>2621180</v>
      </c>
      <c r="X28">
        <v>2000</v>
      </c>
      <c r="Y28" s="10">
        <f t="shared" si="14"/>
        <v>1254.3936313648978</v>
      </c>
      <c r="Z28" s="10">
        <f t="shared" si="12"/>
        <v>10236.160151500811</v>
      </c>
      <c r="AA28" s="10">
        <f t="shared" si="10"/>
        <v>9251.80515400062</v>
      </c>
      <c r="AB28" s="10">
        <f t="shared" si="11"/>
        <v>4057.8218991712383</v>
      </c>
      <c r="AC28" s="9">
        <f t="shared" si="13"/>
        <v>24800.180836037569</v>
      </c>
      <c r="AD28" s="33">
        <f t="shared" si="16"/>
        <v>5.0580019543329975E-2</v>
      </c>
      <c r="AE28" s="33">
        <f t="shared" si="17"/>
        <v>0.41274538355891627</v>
      </c>
      <c r="AF28" s="33">
        <f t="shared" si="18"/>
        <v>0.37305393920985702</v>
      </c>
      <c r="AG28" s="33">
        <f t="shared" si="19"/>
        <v>0.16362065768789669</v>
      </c>
      <c r="AH28" s="9"/>
      <c r="AI28">
        <v>2000</v>
      </c>
      <c r="AJ28" s="39">
        <f t="shared" si="20"/>
        <v>1.1748628943122634</v>
      </c>
      <c r="AK28" s="40">
        <f t="shared" si="21"/>
        <v>9.4614566096329015E-3</v>
      </c>
      <c r="AM28" s="10">
        <f>AC28/(1-0.33)</f>
        <v>37015.195277668019</v>
      </c>
    </row>
    <row r="29" spans="1:39" x14ac:dyDescent="0.35">
      <c r="A29" s="20">
        <v>2006</v>
      </c>
      <c r="B29" s="21">
        <v>135</v>
      </c>
      <c r="C29" s="21">
        <v>31141</v>
      </c>
      <c r="D29" s="21">
        <v>36977</v>
      </c>
      <c r="E29" s="21">
        <v>10856</v>
      </c>
      <c r="F29" s="23">
        <f t="shared" si="0"/>
        <v>79109</v>
      </c>
      <c r="G29" s="23"/>
      <c r="H29" s="20">
        <v>833</v>
      </c>
      <c r="I29" s="21">
        <v>60333.516560592441</v>
      </c>
      <c r="J29" s="21">
        <v>47304.503348378814</v>
      </c>
      <c r="K29" s="21">
        <v>19419.434408570291</v>
      </c>
      <c r="L29" s="22">
        <f t="shared" si="22"/>
        <v>127890.45431754155</v>
      </c>
      <c r="N29" s="20">
        <v>2006</v>
      </c>
      <c r="O29" s="10">
        <f t="shared" si="6"/>
        <v>698</v>
      </c>
      <c r="P29" s="10">
        <f t="shared" si="7"/>
        <v>29192.516560592441</v>
      </c>
      <c r="Q29" s="10">
        <f t="shared" si="8"/>
        <v>10327.503348378814</v>
      </c>
      <c r="R29" s="10">
        <f t="shared" si="9"/>
        <v>8563.4344085702905</v>
      </c>
      <c r="S29" s="22">
        <f t="shared" si="3"/>
        <v>48781.454317541546</v>
      </c>
      <c r="T29" s="8">
        <v>0.31541725601131537</v>
      </c>
      <c r="U29" s="34"/>
      <c r="V29">
        <v>46817</v>
      </c>
      <c r="W29">
        <v>7366050</v>
      </c>
      <c r="X29">
        <v>2001</v>
      </c>
      <c r="Y29" s="10">
        <f t="shared" si="14"/>
        <v>2744.3736382121906</v>
      </c>
      <c r="Z29" s="10">
        <f t="shared" si="12"/>
        <v>18818.959928880606</v>
      </c>
      <c r="AA29" s="10">
        <f t="shared" si="10"/>
        <v>39989.875671610673</v>
      </c>
      <c r="AB29" s="10">
        <f t="shared" si="11"/>
        <v>8563.4344085702905</v>
      </c>
      <c r="AC29" s="9">
        <f t="shared" si="13"/>
        <v>70116.643647273755</v>
      </c>
      <c r="AD29" s="33">
        <f t="shared" si="16"/>
        <v>3.9140117031527311E-2</v>
      </c>
      <c r="AE29" s="33">
        <f t="shared" si="17"/>
        <v>0.26839504787979562</v>
      </c>
      <c r="AF29" s="33">
        <f t="shared" si="18"/>
        <v>0.57033356976957272</v>
      </c>
      <c r="AG29" s="33">
        <f t="shared" si="19"/>
        <v>0.12213126531910445</v>
      </c>
      <c r="AH29" s="9"/>
      <c r="AI29">
        <v>2001</v>
      </c>
      <c r="AJ29" s="39">
        <f t="shared" si="20"/>
        <v>1.4976748541613891</v>
      </c>
      <c r="AK29" s="40">
        <f t="shared" si="21"/>
        <v>9.5188932531375375E-3</v>
      </c>
      <c r="AM29" s="10">
        <f t="shared" ref="AM29:AM46" si="23">AC29/(1-0.33)</f>
        <v>104651.7069362295</v>
      </c>
    </row>
    <row r="30" spans="1:39" x14ac:dyDescent="0.35">
      <c r="A30" s="20">
        <v>2007</v>
      </c>
      <c r="B30" s="21">
        <v>1995.2034828137821</v>
      </c>
      <c r="C30" s="21">
        <v>1934.2674607121439</v>
      </c>
      <c r="D30" s="21">
        <v>39511.052362312308</v>
      </c>
      <c r="E30" s="21">
        <v>5427.9969868034532</v>
      </c>
      <c r="F30" s="23">
        <f t="shared" si="0"/>
        <v>48868.52029264169</v>
      </c>
      <c r="G30" s="23"/>
      <c r="H30" s="21">
        <v>2632.1013845392495</v>
      </c>
      <c r="I30" s="21">
        <v>3144.233310144697</v>
      </c>
      <c r="J30" s="21">
        <v>68726.761581297076</v>
      </c>
      <c r="K30" s="21">
        <v>5132.6744762580292</v>
      </c>
      <c r="L30" s="22">
        <f t="shared" si="22"/>
        <v>79635.770752239056</v>
      </c>
      <c r="N30" s="20">
        <v>2007</v>
      </c>
      <c r="O30" s="10">
        <f t="shared" si="6"/>
        <v>636.89790172546736</v>
      </c>
      <c r="P30" s="10">
        <f t="shared" si="7"/>
        <v>1209.9658494325531</v>
      </c>
      <c r="Q30" s="10">
        <f t="shared" si="8"/>
        <v>29215.709218984768</v>
      </c>
      <c r="R30" s="10">
        <f t="shared" si="9"/>
        <v>0</v>
      </c>
      <c r="S30" s="22">
        <f t="shared" si="3"/>
        <v>31062.572970142788</v>
      </c>
      <c r="T30" s="8">
        <v>0.43442265795206969</v>
      </c>
      <c r="U30" s="34"/>
      <c r="V30">
        <v>21617</v>
      </c>
      <c r="W30">
        <v>3723840</v>
      </c>
      <c r="X30">
        <v>2002</v>
      </c>
      <c r="Y30" s="10">
        <f t="shared" si="14"/>
        <v>1453.9879659584012</v>
      </c>
      <c r="Z30" s="10">
        <f t="shared" si="12"/>
        <v>8071.2853010057152</v>
      </c>
      <c r="AA30" s="10">
        <f t="shared" si="10"/>
        <v>10327.503348378814</v>
      </c>
      <c r="AB30" s="10">
        <f t="shared" si="11"/>
        <v>0</v>
      </c>
      <c r="AC30" s="9">
        <f t="shared" si="13"/>
        <v>19852.776615342929</v>
      </c>
      <c r="AD30" s="33">
        <f t="shared" si="16"/>
        <v>7.3238519433836163E-2</v>
      </c>
      <c r="AE30" s="33">
        <f t="shared" si="17"/>
        <v>0.40655699992956851</v>
      </c>
      <c r="AF30" s="33">
        <f t="shared" si="18"/>
        <v>0.5202044806365953</v>
      </c>
      <c r="AG30" s="33">
        <f t="shared" si="19"/>
        <v>0</v>
      </c>
      <c r="AH30" s="9"/>
      <c r="AI30">
        <v>2002</v>
      </c>
      <c r="AJ30" s="39">
        <f t="shared" si="20"/>
        <v>0.91838722372868253</v>
      </c>
      <c r="AK30" s="40">
        <f t="shared" si="21"/>
        <v>5.3312646664042838E-3</v>
      </c>
      <c r="AM30" s="10">
        <f t="shared" si="23"/>
        <v>29631.009873646166</v>
      </c>
    </row>
    <row r="31" spans="1:39" x14ac:dyDescent="0.35">
      <c r="A31" s="20">
        <v>2008</v>
      </c>
      <c r="B31" s="21">
        <v>985.482998163449</v>
      </c>
      <c r="C31" s="21">
        <v>17566.437882872968</v>
      </c>
      <c r="D31" s="21">
        <v>7632.0512351881316</v>
      </c>
      <c r="E31" s="21">
        <v>15566.759871474325</v>
      </c>
      <c r="F31" s="23">
        <f t="shared" si="0"/>
        <v>41750.731987698877</v>
      </c>
      <c r="G31" s="23"/>
      <c r="H31" s="21">
        <v>1400.2041005637086</v>
      </c>
      <c r="I31" s="21">
        <v>27798.851218554253</v>
      </c>
      <c r="J31" s="21">
        <v>13073.819428317391</v>
      </c>
      <c r="K31" s="21">
        <v>17069.864331205896</v>
      </c>
      <c r="L31" s="22">
        <f t="shared" si="22"/>
        <v>59342.739078641243</v>
      </c>
      <c r="N31" s="20">
        <v>2008</v>
      </c>
      <c r="O31" s="10">
        <f t="shared" si="6"/>
        <v>414.72110240025961</v>
      </c>
      <c r="P31" s="10">
        <f t="shared" si="7"/>
        <v>10232.413335681285</v>
      </c>
      <c r="Q31" s="10">
        <f t="shared" si="8"/>
        <v>5441.7681931292591</v>
      </c>
      <c r="R31" s="10">
        <f t="shared" si="9"/>
        <v>1503.1044597315704</v>
      </c>
      <c r="S31" s="22">
        <f t="shared" si="3"/>
        <v>17592.007090942374</v>
      </c>
      <c r="T31" s="8">
        <v>0.24534161490683232</v>
      </c>
      <c r="U31" s="34"/>
      <c r="V31">
        <v>36650</v>
      </c>
      <c r="W31">
        <v>5087110</v>
      </c>
      <c r="X31">
        <v>2003</v>
      </c>
      <c r="Y31" s="10">
        <f t="shared" si="14"/>
        <v>5468.657480217822</v>
      </c>
      <c r="Z31" s="10">
        <f t="shared" si="12"/>
        <v>29192.516560592441</v>
      </c>
      <c r="AA31" s="10">
        <f t="shared" si="10"/>
        <v>29215.709218984768</v>
      </c>
      <c r="AB31" s="10">
        <f t="shared" si="11"/>
        <v>1503.1044597315704</v>
      </c>
      <c r="AC31" s="9">
        <f t="shared" si="13"/>
        <v>65379.987719526602</v>
      </c>
      <c r="AD31" s="33">
        <f t="shared" si="16"/>
        <v>8.3644210881130748E-2</v>
      </c>
      <c r="AE31" s="33">
        <f t="shared" si="17"/>
        <v>0.44650538458075772</v>
      </c>
      <c r="AF31" s="33">
        <f t="shared" si="18"/>
        <v>0.44686012093359739</v>
      </c>
      <c r="AG31" s="33">
        <f t="shared" si="19"/>
        <v>2.2990283604514172E-2</v>
      </c>
      <c r="AH31" s="9"/>
      <c r="AI31">
        <v>2003</v>
      </c>
      <c r="AJ31" s="39">
        <f t="shared" si="20"/>
        <v>1.7839014384591161</v>
      </c>
      <c r="AK31" s="40">
        <f t="shared" si="21"/>
        <v>1.2852088458776516E-2</v>
      </c>
      <c r="AM31" s="10">
        <f t="shared" si="23"/>
        <v>97582.071223174047</v>
      </c>
    </row>
    <row r="32" spans="1:39" x14ac:dyDescent="0.35">
      <c r="A32" s="20">
        <v>2009</v>
      </c>
      <c r="B32" s="21">
        <v>1661.1605421548902</v>
      </c>
      <c r="C32" s="21">
        <v>3149.8048874362257</v>
      </c>
      <c r="D32" s="21">
        <v>21465.93167010073</v>
      </c>
      <c r="E32" s="21">
        <v>1418.3421892980391</v>
      </c>
      <c r="F32" s="23">
        <f t="shared" si="0"/>
        <v>27695.239288989887</v>
      </c>
      <c r="G32" s="23"/>
      <c r="H32" s="21">
        <v>5065.4196875817015</v>
      </c>
      <c r="I32" s="21">
        <v>12819.624883040648</v>
      </c>
      <c r="J32" s="21">
        <v>27489.005571792928</v>
      </c>
      <c r="K32" s="21">
        <v>2223.0026086039688</v>
      </c>
      <c r="L32" s="22">
        <f t="shared" si="22"/>
        <v>47597.052751019248</v>
      </c>
      <c r="N32" s="20">
        <v>2009</v>
      </c>
      <c r="O32" s="10">
        <f t="shared" si="6"/>
        <v>3404.2591454268113</v>
      </c>
      <c r="P32" s="10">
        <f t="shared" si="7"/>
        <v>9669.8199956044227</v>
      </c>
      <c r="Q32" s="10">
        <f t="shared" si="8"/>
        <v>6023.073901692198</v>
      </c>
      <c r="R32" s="10">
        <f t="shared" si="9"/>
        <v>804.66041930592974</v>
      </c>
      <c r="S32" s="22">
        <f t="shared" si="3"/>
        <v>19901.81346202936</v>
      </c>
      <c r="T32" s="8">
        <v>0.44186046511627908</v>
      </c>
      <c r="U32" s="34"/>
      <c r="V32">
        <v>6203</v>
      </c>
      <c r="W32">
        <v>1110090</v>
      </c>
      <c r="X32">
        <v>2004</v>
      </c>
      <c r="Y32" s="10">
        <f t="shared" si="14"/>
        <v>698</v>
      </c>
      <c r="Z32" s="10">
        <f t="shared" si="12"/>
        <v>1209.9658494325531</v>
      </c>
      <c r="AA32" s="10">
        <f t="shared" si="10"/>
        <v>5441.7681931292591</v>
      </c>
      <c r="AB32" s="10">
        <f t="shared" si="11"/>
        <v>804.66041930592974</v>
      </c>
      <c r="AC32" s="9">
        <f t="shared" si="13"/>
        <v>8154.3944618677415</v>
      </c>
      <c r="AD32" s="33">
        <f t="shared" si="16"/>
        <v>8.5598017518535033E-2</v>
      </c>
      <c r="AE32" s="33">
        <f t="shared" si="17"/>
        <v>0.14838206013833352</v>
      </c>
      <c r="AF32" s="33">
        <f t="shared" si="18"/>
        <v>0.66734178958063761</v>
      </c>
      <c r="AG32" s="33">
        <f t="shared" si="19"/>
        <v>9.8678132762493861E-2</v>
      </c>
      <c r="AH32" s="9"/>
      <c r="AI32">
        <v>2004</v>
      </c>
      <c r="AJ32" s="39">
        <f t="shared" si="20"/>
        <v>1.3145888218390684</v>
      </c>
      <c r="AK32" s="40">
        <f t="shared" si="21"/>
        <v>7.3457057192369462E-3</v>
      </c>
      <c r="AM32" s="10">
        <f t="shared" si="23"/>
        <v>12170.738002787675</v>
      </c>
    </row>
    <row r="33" spans="1:39" x14ac:dyDescent="0.35">
      <c r="A33" s="20">
        <v>2010</v>
      </c>
      <c r="B33" s="21">
        <v>553.02714368509419</v>
      </c>
      <c r="C33" s="21">
        <v>18610.048906787659</v>
      </c>
      <c r="D33" s="21">
        <v>5342.5475376034574</v>
      </c>
      <c r="E33" s="21">
        <v>1410.8261989427667</v>
      </c>
      <c r="F33" s="23">
        <f t="shared" si="0"/>
        <v>25916.449787018977</v>
      </c>
      <c r="G33" s="23"/>
      <c r="H33" s="21">
        <v>1289.3795</v>
      </c>
      <c r="I33" s="21">
        <v>30063.932603577337</v>
      </c>
      <c r="J33" s="21">
        <v>10265.595885597475</v>
      </c>
      <c r="K33" s="21">
        <v>1768.7645995493895</v>
      </c>
      <c r="L33" s="22">
        <f t="shared" si="22"/>
        <v>43387.672588724199</v>
      </c>
      <c r="N33" s="20">
        <v>2010</v>
      </c>
      <c r="O33" s="10">
        <f t="shared" si="6"/>
        <v>736.35235631490582</v>
      </c>
      <c r="P33" s="10">
        <f t="shared" si="7"/>
        <v>11453.883696789679</v>
      </c>
      <c r="Q33" s="10">
        <f t="shared" si="8"/>
        <v>4923.0483479940176</v>
      </c>
      <c r="R33" s="10">
        <f t="shared" si="9"/>
        <v>357.93840060662274</v>
      </c>
      <c r="S33" s="22">
        <f t="shared" si="3"/>
        <v>17471.222801705222</v>
      </c>
      <c r="T33" s="8">
        <v>0.30379746835443039</v>
      </c>
      <c r="U33" s="34"/>
      <c r="V33">
        <v>23303</v>
      </c>
      <c r="W33">
        <v>3940610</v>
      </c>
      <c r="X33">
        <v>2005</v>
      </c>
      <c r="Y33" s="10">
        <f t="shared" si="14"/>
        <v>636.89790172546736</v>
      </c>
      <c r="Z33" s="10">
        <f t="shared" si="12"/>
        <v>10232.413335681285</v>
      </c>
      <c r="AA33" s="10">
        <f t="shared" si="10"/>
        <v>6023.073901692198</v>
      </c>
      <c r="AB33" s="10">
        <f t="shared" si="11"/>
        <v>357.93840060662274</v>
      </c>
      <c r="AC33" s="9">
        <f t="shared" si="13"/>
        <v>17250.323539705572</v>
      </c>
      <c r="AD33" s="33">
        <f t="shared" si="16"/>
        <v>3.6920925005232565E-2</v>
      </c>
      <c r="AE33" s="33">
        <f t="shared" si="17"/>
        <v>0.59317225628429759</v>
      </c>
      <c r="AF33" s="33">
        <f t="shared" si="18"/>
        <v>0.34915715568051309</v>
      </c>
      <c r="AG33" s="33">
        <f t="shared" si="19"/>
        <v>2.074966302995683E-2</v>
      </c>
      <c r="AH33" s="9"/>
      <c r="AI33">
        <v>2005</v>
      </c>
      <c r="AJ33" s="39">
        <f t="shared" si="20"/>
        <v>0.74026192077009711</v>
      </c>
      <c r="AK33" s="40">
        <f t="shared" si="21"/>
        <v>4.3775769588225103E-3</v>
      </c>
      <c r="AM33" s="10">
        <f t="shared" si="23"/>
        <v>25746.751551799363</v>
      </c>
    </row>
    <row r="34" spans="1:39" x14ac:dyDescent="0.35">
      <c r="A34" s="20">
        <v>2011</v>
      </c>
      <c r="B34" s="21">
        <v>97.828882811545157</v>
      </c>
      <c r="C34" s="21">
        <v>5534.1023990718168</v>
      </c>
      <c r="D34" s="21">
        <v>31479.016743033681</v>
      </c>
      <c r="E34" s="21">
        <v>527.21144505716495</v>
      </c>
      <c r="F34" s="23">
        <f t="shared" si="0"/>
        <v>37638.159469974213</v>
      </c>
      <c r="G34" s="23"/>
      <c r="H34" s="25">
        <v>558</v>
      </c>
      <c r="I34" s="25">
        <v>8227</v>
      </c>
      <c r="J34" s="25">
        <v>63463</v>
      </c>
      <c r="K34" s="25">
        <v>2528</v>
      </c>
      <c r="L34" s="22">
        <f t="shared" si="22"/>
        <v>74776</v>
      </c>
      <c r="N34" s="20">
        <v>2011</v>
      </c>
      <c r="O34" s="10">
        <f t="shared" si="6"/>
        <v>460.17111718845484</v>
      </c>
      <c r="P34" s="10">
        <f t="shared" si="7"/>
        <v>2692.8976009281832</v>
      </c>
      <c r="Q34" s="10">
        <f t="shared" si="8"/>
        <v>31983.983256966319</v>
      </c>
      <c r="R34" s="10">
        <f t="shared" si="9"/>
        <v>2000.7885549428352</v>
      </c>
      <c r="S34" s="22">
        <f t="shared" si="3"/>
        <v>37137.840530025787</v>
      </c>
      <c r="T34" s="8">
        <v>0.37029200169276338</v>
      </c>
      <c r="U34" s="34"/>
      <c r="V34">
        <v>8927</v>
      </c>
      <c r="W34">
        <v>1006100</v>
      </c>
      <c r="X34">
        <v>2006</v>
      </c>
      <c r="Y34" s="10">
        <f t="shared" si="14"/>
        <v>414.72110240025961</v>
      </c>
      <c r="Z34" s="10">
        <f t="shared" si="12"/>
        <v>9669.8199956044227</v>
      </c>
      <c r="AA34" s="10">
        <f t="shared" si="10"/>
        <v>4923.0483479940176</v>
      </c>
      <c r="AB34" s="10">
        <f t="shared" si="11"/>
        <v>2000.7885549428352</v>
      </c>
      <c r="AC34" s="9">
        <f t="shared" si="13"/>
        <v>17008.378000941535</v>
      </c>
      <c r="AD34" s="33">
        <f t="shared" si="16"/>
        <v>2.4383342278570117E-2</v>
      </c>
      <c r="AE34" s="33">
        <f t="shared" si="17"/>
        <v>0.56853275456772712</v>
      </c>
      <c r="AF34" s="33">
        <f t="shared" si="18"/>
        <v>0.28944843227975597</v>
      </c>
      <c r="AG34" s="33">
        <f t="shared" si="19"/>
        <v>0.11763547087394678</v>
      </c>
      <c r="AH34" s="9"/>
      <c r="AI34">
        <v>2006</v>
      </c>
      <c r="AJ34" s="39">
        <f t="shared" si="20"/>
        <v>1.9052736642703636</v>
      </c>
      <c r="AK34" s="40">
        <f t="shared" si="21"/>
        <v>1.6905255939709308E-2</v>
      </c>
      <c r="AM34" s="10">
        <f t="shared" si="23"/>
        <v>25385.638807375428</v>
      </c>
    </row>
    <row r="35" spans="1:39" x14ac:dyDescent="0.35">
      <c r="A35" s="20">
        <v>2012</v>
      </c>
      <c r="B35" s="21">
        <v>736.23840910550757</v>
      </c>
      <c r="C35" s="21">
        <v>1487.2055998548935</v>
      </c>
      <c r="D35" s="21">
        <v>10502.077890489982</v>
      </c>
      <c r="E35" s="21">
        <v>7535.8270843586033</v>
      </c>
      <c r="F35" s="23">
        <f t="shared" si="0"/>
        <v>20261.348983808988</v>
      </c>
      <c r="G35" s="23"/>
      <c r="H35" s="21">
        <v>2155.6408324535464</v>
      </c>
      <c r="I35" s="21">
        <v>2851.4390711058281</v>
      </c>
      <c r="J35" s="21">
        <v>17172.727623682284</v>
      </c>
      <c r="K35" s="21">
        <v>17099.772473135872</v>
      </c>
      <c r="L35" s="22">
        <f t="shared" si="22"/>
        <v>39279.580000377529</v>
      </c>
      <c r="N35" s="20">
        <v>2012</v>
      </c>
      <c r="O35" s="10">
        <f t="shared" si="6"/>
        <v>1419.4024233480388</v>
      </c>
      <c r="P35" s="10">
        <f t="shared" si="7"/>
        <v>1364.2334712509346</v>
      </c>
      <c r="Q35" s="10">
        <f t="shared" si="8"/>
        <v>6670.6497331923019</v>
      </c>
      <c r="R35" s="10">
        <f t="shared" si="9"/>
        <v>9563.9453887772688</v>
      </c>
      <c r="S35" s="22">
        <f t="shared" si="3"/>
        <v>19018.231016568545</v>
      </c>
      <c r="T35" s="8">
        <v>0.34047856430707879</v>
      </c>
      <c r="U35" s="34"/>
      <c r="V35">
        <v>22583</v>
      </c>
      <c r="W35">
        <v>3414730</v>
      </c>
      <c r="X35">
        <v>2007</v>
      </c>
      <c r="Y35" s="10">
        <f t="shared" si="14"/>
        <v>3404.2591454268113</v>
      </c>
      <c r="Z35" s="10">
        <f t="shared" si="12"/>
        <v>11453.883696789679</v>
      </c>
      <c r="AA35" s="10">
        <f t="shared" si="10"/>
        <v>31983.983256966319</v>
      </c>
      <c r="AB35" s="10">
        <f t="shared" si="11"/>
        <v>9563.9453887772688</v>
      </c>
      <c r="AC35" s="9">
        <f t="shared" si="13"/>
        <v>56406.071487960078</v>
      </c>
      <c r="AD35" s="33">
        <f t="shared" si="16"/>
        <v>6.0352707707244838E-2</v>
      </c>
      <c r="AE35" s="33">
        <f t="shared" si="17"/>
        <v>0.20306118463212811</v>
      </c>
      <c r="AF35" s="33">
        <f t="shared" si="18"/>
        <v>0.5670308605660177</v>
      </c>
      <c r="AG35" s="33">
        <f t="shared" si="19"/>
        <v>0.16955524709460931</v>
      </c>
      <c r="AH35" s="9"/>
      <c r="AI35">
        <v>2007</v>
      </c>
      <c r="AJ35" s="39">
        <f t="shared" si="20"/>
        <v>2.4977226891006543</v>
      </c>
      <c r="AK35" s="40">
        <f t="shared" si="21"/>
        <v>1.6518457239067242E-2</v>
      </c>
      <c r="AM35" s="10">
        <f t="shared" si="23"/>
        <v>84188.166399940426</v>
      </c>
    </row>
    <row r="36" spans="1:39" x14ac:dyDescent="0.35">
      <c r="A36" s="20">
        <v>2013</v>
      </c>
      <c r="B36" s="21">
        <v>420</v>
      </c>
      <c r="C36" s="21">
        <v>10108</v>
      </c>
      <c r="D36" s="21">
        <v>2574</v>
      </c>
      <c r="E36" s="21">
        <v>1200</v>
      </c>
      <c r="F36" s="23">
        <f t="shared" si="0"/>
        <v>14302</v>
      </c>
      <c r="G36" s="23"/>
      <c r="H36" s="21">
        <v>462</v>
      </c>
      <c r="I36" s="21">
        <v>17865</v>
      </c>
      <c r="J36" s="21">
        <v>8136</v>
      </c>
      <c r="K36" s="21">
        <v>5719</v>
      </c>
      <c r="L36" s="22">
        <f>SUM(H36:K36)</f>
        <v>32182</v>
      </c>
      <c r="N36" s="20">
        <v>2013</v>
      </c>
      <c r="O36" s="10">
        <f t="shared" si="6"/>
        <v>42</v>
      </c>
      <c r="P36" s="10">
        <f t="shared" si="7"/>
        <v>7757</v>
      </c>
      <c r="Q36" s="10">
        <f t="shared" si="8"/>
        <v>5562</v>
      </c>
      <c r="R36" s="10">
        <f t="shared" si="9"/>
        <v>4519</v>
      </c>
      <c r="S36" s="22">
        <f t="shared" si="3"/>
        <v>17880</v>
      </c>
      <c r="T36" s="8">
        <v>0.3335674157303371</v>
      </c>
      <c r="U36" s="34"/>
      <c r="V36">
        <v>9639</v>
      </c>
      <c r="W36">
        <v>1779250</v>
      </c>
      <c r="X36">
        <v>2008</v>
      </c>
      <c r="Y36" s="10">
        <f t="shared" si="14"/>
        <v>736.35235631490582</v>
      </c>
      <c r="Z36" s="10">
        <f t="shared" si="12"/>
        <v>2692.8976009281832</v>
      </c>
      <c r="AA36" s="10">
        <f t="shared" si="10"/>
        <v>6670.6497331923019</v>
      </c>
      <c r="AB36" s="10">
        <f t="shared" si="11"/>
        <v>4519</v>
      </c>
      <c r="AC36" s="9">
        <f t="shared" si="13"/>
        <v>14618.899690435392</v>
      </c>
      <c r="AD36" s="33">
        <f t="shared" si="16"/>
        <v>5.0369889109826378E-2</v>
      </c>
      <c r="AE36" s="33">
        <f t="shared" si="17"/>
        <v>0.18420658585475125</v>
      </c>
      <c r="AF36" s="33">
        <f t="shared" si="18"/>
        <v>0.45630313323489474</v>
      </c>
      <c r="AG36" s="33">
        <f t="shared" si="19"/>
        <v>0.30912039180052758</v>
      </c>
      <c r="AH36" s="9"/>
      <c r="AI36">
        <v>2008</v>
      </c>
      <c r="AJ36" s="39">
        <f t="shared" si="20"/>
        <v>1.5166406982503777</v>
      </c>
      <c r="AK36" s="40">
        <f t="shared" si="21"/>
        <v>8.2163269301308937E-3</v>
      </c>
      <c r="AM36" s="10">
        <f t="shared" si="23"/>
        <v>21819.253269306559</v>
      </c>
    </row>
    <row r="37" spans="1:39" x14ac:dyDescent="0.35">
      <c r="A37" s="20">
        <v>2014</v>
      </c>
      <c r="B37" s="21">
        <v>6090.6248597914155</v>
      </c>
      <c r="C37" s="21">
        <v>2704.8231122686439</v>
      </c>
      <c r="D37" s="21">
        <v>18188.689920358185</v>
      </c>
      <c r="E37" s="21">
        <v>1075.6062173966538</v>
      </c>
      <c r="F37" s="23">
        <f t="shared" si="0"/>
        <v>28059.744109814896</v>
      </c>
      <c r="G37" s="23"/>
      <c r="H37" s="26">
        <v>7023.2821193874533</v>
      </c>
      <c r="I37" s="26">
        <v>3798.5025057262037</v>
      </c>
      <c r="J37" s="26">
        <v>21161.479598445741</v>
      </c>
      <c r="K37" s="26">
        <v>1282.8983494681347</v>
      </c>
      <c r="L37" s="22">
        <f t="shared" si="22"/>
        <v>33266.162573027534</v>
      </c>
      <c r="N37" s="20">
        <v>2014</v>
      </c>
      <c r="O37" s="10">
        <f t="shared" si="6"/>
        <v>932.65725959603787</v>
      </c>
      <c r="P37" s="10">
        <f t="shared" si="7"/>
        <v>1093.6793934575599</v>
      </c>
      <c r="Q37" s="10">
        <f t="shared" si="8"/>
        <v>2972.7896780875562</v>
      </c>
      <c r="R37" s="10">
        <f t="shared" si="9"/>
        <v>207.29213207148086</v>
      </c>
      <c r="S37" s="22">
        <f t="shared" si="3"/>
        <v>5206.4184632126344</v>
      </c>
      <c r="T37" s="8">
        <v>0.37785291631445472</v>
      </c>
      <c r="U37" s="34"/>
      <c r="V37">
        <v>3587</v>
      </c>
      <c r="W37">
        <v>462800</v>
      </c>
      <c r="X37">
        <v>2009</v>
      </c>
      <c r="Y37" s="10">
        <f t="shared" si="14"/>
        <v>460.17111718845484</v>
      </c>
      <c r="Z37" s="10">
        <f t="shared" si="12"/>
        <v>1364.2334712509346</v>
      </c>
      <c r="AA37" s="10">
        <f t="shared" si="10"/>
        <v>5562</v>
      </c>
      <c r="AB37" s="10">
        <f t="shared" si="11"/>
        <v>207.29213207148086</v>
      </c>
      <c r="AC37" s="9">
        <f t="shared" si="13"/>
        <v>7593.6967205108704</v>
      </c>
      <c r="AD37" s="33">
        <f t="shared" si="16"/>
        <v>6.0599090815085459E-2</v>
      </c>
      <c r="AE37" s="33">
        <f t="shared" si="17"/>
        <v>0.17965340485169587</v>
      </c>
      <c r="AF37" s="33">
        <f t="shared" si="18"/>
        <v>0.73244958347846856</v>
      </c>
      <c r="AG37" s="33">
        <f t="shared" si="19"/>
        <v>2.7297920854750066E-2</v>
      </c>
      <c r="AH37" s="9"/>
      <c r="AI37">
        <v>2009</v>
      </c>
      <c r="AJ37" s="39">
        <f t="shared" si="20"/>
        <v>2.1170049402037554</v>
      </c>
      <c r="AK37" s="40">
        <f t="shared" si="21"/>
        <v>1.640816058883075E-2</v>
      </c>
      <c r="AM37" s="10">
        <f t="shared" si="23"/>
        <v>11333.875702255031</v>
      </c>
    </row>
    <row r="38" spans="1:39" x14ac:dyDescent="0.35">
      <c r="A38" s="20">
        <v>2015</v>
      </c>
      <c r="B38" s="21">
        <v>1603.2526168144759</v>
      </c>
      <c r="C38" s="21">
        <v>30370.018654934029</v>
      </c>
      <c r="D38" s="21">
        <v>1061.7028634600329</v>
      </c>
      <c r="E38" s="21">
        <v>522.55722894802329</v>
      </c>
      <c r="F38" s="23">
        <f t="shared" si="0"/>
        <v>33557.531364156566</v>
      </c>
      <c r="G38" s="23"/>
      <c r="H38" s="26">
        <v>1909.9854858076003</v>
      </c>
      <c r="I38" s="26">
        <v>64311.643035634857</v>
      </c>
      <c r="J38" s="26">
        <v>6258.3205264060625</v>
      </c>
      <c r="K38" s="26">
        <v>1157.7460598427083</v>
      </c>
      <c r="L38" s="22">
        <f t="shared" si="22"/>
        <v>73637.695107691237</v>
      </c>
      <c r="N38" s="20">
        <v>2015</v>
      </c>
      <c r="O38" s="10">
        <f t="shared" si="6"/>
        <v>306.73286899312438</v>
      </c>
      <c r="P38" s="10">
        <f t="shared" si="7"/>
        <v>33941.624380700829</v>
      </c>
      <c r="Q38" s="10">
        <f t="shared" si="8"/>
        <v>5196.6176629460297</v>
      </c>
      <c r="R38" s="10">
        <f t="shared" si="9"/>
        <v>635.188830894685</v>
      </c>
      <c r="S38" s="22">
        <f t="shared" si="3"/>
        <v>40080.163743534671</v>
      </c>
      <c r="T38" s="8">
        <v>0.29684390105203301</v>
      </c>
      <c r="U38" s="34"/>
      <c r="V38">
        <v>16146</v>
      </c>
      <c r="W38">
        <v>2447080</v>
      </c>
      <c r="X38">
        <v>2010</v>
      </c>
      <c r="Y38" s="10">
        <f t="shared" si="14"/>
        <v>1419.4024233480388</v>
      </c>
      <c r="Z38" s="10">
        <f t="shared" si="12"/>
        <v>7757</v>
      </c>
      <c r="AA38" s="10">
        <f t="shared" si="10"/>
        <v>2972.7896780875562</v>
      </c>
      <c r="AB38" s="10">
        <f t="shared" si="11"/>
        <v>635.188830894685</v>
      </c>
      <c r="AC38" s="9">
        <f t="shared" si="13"/>
        <v>12784.380932330281</v>
      </c>
      <c r="AD38" s="33">
        <f t="shared" si="16"/>
        <v>0.11102629301028785</v>
      </c>
      <c r="AE38" s="33">
        <f t="shared" si="17"/>
        <v>0.60675601275173263</v>
      </c>
      <c r="AF38" s="33">
        <f t="shared" si="18"/>
        <v>0.23253293951603873</v>
      </c>
      <c r="AG38" s="33">
        <f t="shared" si="19"/>
        <v>4.9684754721940651E-2</v>
      </c>
      <c r="AH38" s="9"/>
      <c r="AI38">
        <v>2010</v>
      </c>
      <c r="AJ38" s="39">
        <f t="shared" si="20"/>
        <v>0.79179864562927549</v>
      </c>
      <c r="AK38" s="40">
        <f t="shared" si="21"/>
        <v>5.2243412280474199E-3</v>
      </c>
      <c r="AM38" s="10">
        <f t="shared" si="23"/>
        <v>19081.165570642213</v>
      </c>
    </row>
    <row r="39" spans="1:39" x14ac:dyDescent="0.35">
      <c r="A39" s="20">
        <v>2016</v>
      </c>
      <c r="B39" s="21">
        <v>4423.4369146384079</v>
      </c>
      <c r="C39" s="21">
        <v>15216.159288295439</v>
      </c>
      <c r="D39" s="21">
        <v>21658.831618992266</v>
      </c>
      <c r="E39" s="21">
        <v>69.59</v>
      </c>
      <c r="F39" s="23">
        <f t="shared" si="0"/>
        <v>41368.017821926114</v>
      </c>
      <c r="G39" s="23"/>
      <c r="H39" s="26">
        <v>9608.7327556092296</v>
      </c>
      <c r="I39" s="26">
        <v>32932.476059015098</v>
      </c>
      <c r="J39" s="26">
        <v>33991.208704495701</v>
      </c>
      <c r="K39" s="26">
        <v>12346.845913516932</v>
      </c>
      <c r="L39" s="22">
        <f t="shared" si="22"/>
        <v>88879.263432636973</v>
      </c>
      <c r="N39" s="20">
        <v>2016</v>
      </c>
      <c r="O39" s="10">
        <f t="shared" si="6"/>
        <v>5185.2958409708217</v>
      </c>
      <c r="P39" s="10">
        <f t="shared" si="7"/>
        <v>17716.316770719659</v>
      </c>
      <c r="Q39" s="10">
        <f t="shared" si="8"/>
        <v>12332.377085503435</v>
      </c>
      <c r="R39" s="10">
        <f t="shared" si="9"/>
        <v>12277.255913516932</v>
      </c>
      <c r="S39" s="22">
        <f t="shared" si="3"/>
        <v>47511.245610710845</v>
      </c>
      <c r="T39" s="8">
        <v>0.42065443540760356</v>
      </c>
      <c r="U39" s="34"/>
      <c r="V39">
        <v>1958</v>
      </c>
      <c r="W39">
        <v>205230</v>
      </c>
      <c r="X39">
        <v>2011</v>
      </c>
      <c r="Y39" s="10">
        <f t="shared" si="14"/>
        <v>42</v>
      </c>
      <c r="Z39" s="10">
        <f t="shared" si="12"/>
        <v>1093.6793934575599</v>
      </c>
      <c r="AA39" s="10">
        <f t="shared" si="10"/>
        <v>5196.6176629460297</v>
      </c>
      <c r="AB39" s="10">
        <f t="shared" si="11"/>
        <v>12277.255913516932</v>
      </c>
      <c r="AC39" s="9">
        <f t="shared" si="13"/>
        <v>18609.552969920522</v>
      </c>
      <c r="AD39" s="33">
        <f t="shared" si="16"/>
        <v>2.2569053683281128E-3</v>
      </c>
      <c r="AE39" s="33">
        <f t="shared" si="17"/>
        <v>5.8769783198195265E-2</v>
      </c>
      <c r="AF39" s="33">
        <f t="shared" si="18"/>
        <v>0.27924462620599011</v>
      </c>
      <c r="AG39" s="33">
        <f t="shared" si="19"/>
        <v>0.65972868522748651</v>
      </c>
      <c r="AH39" s="9"/>
      <c r="AI39">
        <v>2011</v>
      </c>
      <c r="AJ39" s="39">
        <f t="shared" si="20"/>
        <v>9.5043682175283557</v>
      </c>
      <c r="AK39" s="40">
        <f t="shared" si="21"/>
        <v>9.0676572479269704E-2</v>
      </c>
      <c r="AM39" s="10">
        <f t="shared" si="23"/>
        <v>27775.452193911231</v>
      </c>
    </row>
    <row r="40" spans="1:39" x14ac:dyDescent="0.35">
      <c r="A40" s="20">
        <v>2017</v>
      </c>
      <c r="B40" s="21">
        <v>6306.5726281470834</v>
      </c>
      <c r="C40" s="21">
        <v>21376.700675712127</v>
      </c>
      <c r="D40" s="21">
        <v>21718.876088262114</v>
      </c>
      <c r="E40" s="21">
        <v>8091.486939823214</v>
      </c>
      <c r="F40" s="23">
        <f t="shared" si="0"/>
        <v>57493.636331944537</v>
      </c>
      <c r="G40" s="23"/>
      <c r="H40" s="26">
        <v>9685.7368032722425</v>
      </c>
      <c r="I40" s="26">
        <v>34477.694355742402</v>
      </c>
      <c r="J40" s="26">
        <v>36830.332398844039</v>
      </c>
      <c r="K40" s="26">
        <v>13134.875434217316</v>
      </c>
      <c r="L40" s="22">
        <f t="shared" si="22"/>
        <v>94128.638992075998</v>
      </c>
      <c r="N40" s="20">
        <v>2017</v>
      </c>
      <c r="O40" s="10">
        <f t="shared" si="6"/>
        <v>3379.1641751251591</v>
      </c>
      <c r="P40" s="10">
        <f t="shared" si="7"/>
        <v>13100.993680030275</v>
      </c>
      <c r="Q40" s="10">
        <f t="shared" si="8"/>
        <v>15111.456310581925</v>
      </c>
      <c r="R40" s="10">
        <f t="shared" si="9"/>
        <v>5043.3884943941021</v>
      </c>
      <c r="S40" s="22">
        <f t="shared" si="3"/>
        <v>36635.00266013146</v>
      </c>
      <c r="T40" s="8">
        <v>0.36972972972972967</v>
      </c>
      <c r="U40" s="34"/>
      <c r="V40">
        <v>35605</v>
      </c>
      <c r="W40">
        <v>4233550</v>
      </c>
      <c r="X40">
        <v>2012</v>
      </c>
      <c r="Y40" s="10">
        <f t="shared" si="14"/>
        <v>932.65725959603787</v>
      </c>
      <c r="Z40" s="10">
        <f t="shared" si="12"/>
        <v>33941.624380700829</v>
      </c>
      <c r="AA40" s="10">
        <f t="shared" si="10"/>
        <v>12332.377085503435</v>
      </c>
      <c r="AB40" s="10">
        <f t="shared" si="11"/>
        <v>5043.3884943941021</v>
      </c>
      <c r="AC40" s="9">
        <f t="shared" si="13"/>
        <v>52250.047220194399</v>
      </c>
      <c r="AD40" s="33">
        <f t="shared" si="16"/>
        <v>1.7849883573608911E-2</v>
      </c>
      <c r="AE40" s="33">
        <f t="shared" si="17"/>
        <v>0.64959987954963128</v>
      </c>
      <c r="AF40" s="33">
        <f t="shared" si="18"/>
        <v>0.23602614239814559</v>
      </c>
      <c r="AG40" s="33">
        <f t="shared" si="19"/>
        <v>9.6524094478614292E-2</v>
      </c>
      <c r="AH40" s="9"/>
      <c r="AI40">
        <v>2012</v>
      </c>
      <c r="AJ40" s="39">
        <f t="shared" si="20"/>
        <v>1.4674918472179301</v>
      </c>
      <c r="AK40" s="40">
        <f t="shared" si="21"/>
        <v>1.2341899167411369E-2</v>
      </c>
      <c r="AM40" s="10">
        <f t="shared" si="23"/>
        <v>77985.145104767769</v>
      </c>
    </row>
    <row r="41" spans="1:39" x14ac:dyDescent="0.35">
      <c r="A41" s="20">
        <v>2018</v>
      </c>
      <c r="B41" s="21">
        <v>531.76710147656604</v>
      </c>
      <c r="C41" s="21">
        <v>40719.256599351123</v>
      </c>
      <c r="D41" s="21">
        <v>15692.004579817625</v>
      </c>
      <c r="E41" s="21">
        <v>2203.5556299954696</v>
      </c>
      <c r="F41" s="23">
        <f t="shared" si="0"/>
        <v>59146.583910640788</v>
      </c>
      <c r="G41" s="23"/>
      <c r="H41" s="26">
        <v>1582.3609593395249</v>
      </c>
      <c r="I41" s="26">
        <v>68147.991505992337</v>
      </c>
      <c r="J41" s="26">
        <v>26886.436099841376</v>
      </c>
      <c r="K41" s="26">
        <v>3154.8380884952476</v>
      </c>
      <c r="L41" s="22">
        <f t="shared" si="22"/>
        <v>99771.626653668485</v>
      </c>
      <c r="N41" s="20">
        <v>2018</v>
      </c>
      <c r="O41" s="10">
        <f t="shared" si="6"/>
        <v>1050.5938578629589</v>
      </c>
      <c r="P41" s="10">
        <f t="shared" si="7"/>
        <v>27428.734906641213</v>
      </c>
      <c r="Q41" s="10">
        <f t="shared" si="8"/>
        <v>11194.431520023751</v>
      </c>
      <c r="R41" s="10">
        <f t="shared" si="9"/>
        <v>951.28245849977793</v>
      </c>
      <c r="S41" s="22">
        <f t="shared" si="3"/>
        <v>40625.042743027698</v>
      </c>
      <c r="T41" s="8">
        <v>0.34092668362269157</v>
      </c>
      <c r="U41" s="34"/>
      <c r="V41">
        <v>17426</v>
      </c>
      <c r="W41">
        <v>2557970</v>
      </c>
      <c r="X41">
        <v>2013</v>
      </c>
      <c r="Y41" s="10">
        <f t="shared" si="14"/>
        <v>306.73286899312438</v>
      </c>
      <c r="Z41" s="10">
        <f t="shared" si="12"/>
        <v>17716.316770719659</v>
      </c>
      <c r="AA41" s="10">
        <f t="shared" si="10"/>
        <v>15111.456310581925</v>
      </c>
      <c r="AB41" s="10">
        <f t="shared" si="11"/>
        <v>951.28245849977793</v>
      </c>
      <c r="AC41" s="9">
        <f t="shared" si="13"/>
        <v>34085.788408794491</v>
      </c>
      <c r="AD41" s="33">
        <f t="shared" si="16"/>
        <v>8.9988491776820424E-3</v>
      </c>
      <c r="AE41" s="33">
        <f t="shared" si="17"/>
        <v>0.51975669619977638</v>
      </c>
      <c r="AF41" s="33">
        <f t="shared" si="18"/>
        <v>0.44333597713359657</v>
      </c>
      <c r="AG41" s="33">
        <f t="shared" si="19"/>
        <v>2.7908477488944837E-2</v>
      </c>
      <c r="AH41" s="9"/>
      <c r="AI41">
        <v>2013</v>
      </c>
      <c r="AJ41" s="39">
        <f t="shared" si="20"/>
        <v>1.9560305525533392</v>
      </c>
      <c r="AK41" s="40">
        <f t="shared" si="21"/>
        <v>1.3325327665607685E-2</v>
      </c>
      <c r="AM41" s="10">
        <f t="shared" si="23"/>
        <v>50874.311057902232</v>
      </c>
    </row>
    <row r="42" spans="1:39" x14ac:dyDescent="0.35">
      <c r="A42" s="20">
        <v>2019</v>
      </c>
      <c r="B42" s="21">
        <v>3345.9743009018689</v>
      </c>
      <c r="C42" s="21">
        <v>13845.885976834845</v>
      </c>
      <c r="D42" s="21">
        <v>51227.872839956712</v>
      </c>
      <c r="E42" s="21">
        <v>1015.1409659204064</v>
      </c>
      <c r="F42" s="23">
        <f t="shared" si="0"/>
        <v>69434.874083613831</v>
      </c>
      <c r="G42" s="23"/>
      <c r="H42" s="26">
        <v>5317.6469066372829</v>
      </c>
      <c r="I42" s="26">
        <v>26214.36849562277</v>
      </c>
      <c r="J42" s="26">
        <v>79935.973220069252</v>
      </c>
      <c r="K42" s="26">
        <v>2331.6112103926348</v>
      </c>
      <c r="L42" s="22">
        <f t="shared" si="22"/>
        <v>113799.59983272194</v>
      </c>
      <c r="N42" s="20">
        <v>2019</v>
      </c>
      <c r="O42" s="10">
        <f t="shared" si="6"/>
        <v>1971.672605735414</v>
      </c>
      <c r="P42" s="10">
        <f t="shared" si="7"/>
        <v>12368.482518787925</v>
      </c>
      <c r="Q42" s="10">
        <f t="shared" si="8"/>
        <v>28708.100380112541</v>
      </c>
      <c r="R42" s="10">
        <f t="shared" si="9"/>
        <v>1316.4702444722284</v>
      </c>
      <c r="S42" s="22">
        <f t="shared" si="3"/>
        <v>44364.725749108104</v>
      </c>
      <c r="T42" s="8">
        <v>0.33335805398991397</v>
      </c>
      <c r="U42" s="34"/>
      <c r="V42">
        <v>15944</v>
      </c>
      <c r="W42">
        <v>2274250</v>
      </c>
      <c r="X42">
        <v>2014</v>
      </c>
      <c r="Y42" s="10">
        <f t="shared" si="14"/>
        <v>5185.2958409708217</v>
      </c>
      <c r="Z42" s="10">
        <f t="shared" si="12"/>
        <v>13100.993680030275</v>
      </c>
      <c r="AA42" s="10">
        <f t="shared" si="10"/>
        <v>11194.431520023751</v>
      </c>
      <c r="AB42" s="10">
        <f t="shared" si="11"/>
        <v>1316.4702444722284</v>
      </c>
      <c r="AC42" s="9">
        <f t="shared" si="13"/>
        <v>30797.191285497076</v>
      </c>
      <c r="AD42" s="33">
        <f t="shared" si="16"/>
        <v>0.16836911499175142</v>
      </c>
      <c r="AE42" s="33">
        <f t="shared" si="17"/>
        <v>0.42539573036323469</v>
      </c>
      <c r="AF42" s="33">
        <f t="shared" si="18"/>
        <v>0.36348871610559497</v>
      </c>
      <c r="AG42" s="33">
        <f t="shared" si="19"/>
        <v>4.274643853941891E-2</v>
      </c>
      <c r="AH42" s="9"/>
      <c r="AI42">
        <v>2014</v>
      </c>
      <c r="AJ42" s="39">
        <f t="shared" si="20"/>
        <v>1.9315850028535546</v>
      </c>
      <c r="AK42" s="40">
        <f t="shared" si="21"/>
        <v>1.3541691232492943E-2</v>
      </c>
      <c r="AM42" s="10">
        <f t="shared" si="23"/>
        <v>45965.957142532956</v>
      </c>
    </row>
    <row r="43" spans="1:39" x14ac:dyDescent="0.35">
      <c r="A43" s="20">
        <v>2020</v>
      </c>
      <c r="B43" s="21">
        <v>4136.67</v>
      </c>
      <c r="C43" s="21">
        <v>41297.663078670274</v>
      </c>
      <c r="D43" s="21">
        <v>14495.20831755713</v>
      </c>
      <c r="E43" s="21">
        <v>2704.8158907451898</v>
      </c>
      <c r="F43" s="23">
        <f t="shared" si="0"/>
        <v>62634.35728697259</v>
      </c>
      <c r="G43" s="23"/>
      <c r="H43" s="26">
        <v>5893.6391680617871</v>
      </c>
      <c r="I43" s="26">
        <v>63651.362609301941</v>
      </c>
      <c r="J43" s="26">
        <v>43851.020763720386</v>
      </c>
      <c r="K43" s="26">
        <f>4888.68998278506+8</f>
        <v>4896.6899827850602</v>
      </c>
      <c r="L43" s="22">
        <f>SUM(H43:K43)</f>
        <v>118292.71252386917</v>
      </c>
      <c r="N43" s="20">
        <v>2020</v>
      </c>
      <c r="O43" s="10">
        <f t="shared" si="6"/>
        <v>1756.9691680617871</v>
      </c>
      <c r="P43" s="10">
        <f t="shared" si="7"/>
        <v>22353.699530631668</v>
      </c>
      <c r="Q43" s="10">
        <f t="shared" si="8"/>
        <v>29355.812446163254</v>
      </c>
      <c r="R43" s="10">
        <f t="shared" si="9"/>
        <v>2191.8740920398704</v>
      </c>
      <c r="S43" s="22">
        <f t="shared" si="3"/>
        <v>55658.355236896576</v>
      </c>
      <c r="T43" s="8">
        <v>0.24406143954277554</v>
      </c>
      <c r="U43" s="34"/>
      <c r="V43">
        <v>24163</v>
      </c>
      <c r="W43">
        <v>3800540</v>
      </c>
      <c r="X43">
        <v>2015</v>
      </c>
      <c r="Y43" s="10">
        <f t="shared" si="14"/>
        <v>3379.1641751251591</v>
      </c>
      <c r="Z43" s="10">
        <f t="shared" si="12"/>
        <v>27428.734906641213</v>
      </c>
      <c r="AA43" s="10">
        <f t="shared" si="10"/>
        <v>28708.100380112541</v>
      </c>
      <c r="AB43" s="10">
        <f t="shared" si="11"/>
        <v>2191.8740920398704</v>
      </c>
      <c r="AC43" s="9">
        <f t="shared" si="13"/>
        <v>61707.873553918784</v>
      </c>
      <c r="AD43" s="33">
        <f t="shared" si="16"/>
        <v>5.4760664733853298E-2</v>
      </c>
      <c r="AE43" s="33">
        <f t="shared" si="17"/>
        <v>0.44449327657798282</v>
      </c>
      <c r="AF43" s="33">
        <f t="shared" si="18"/>
        <v>0.46522588977285251</v>
      </c>
      <c r="AG43" s="33">
        <f t="shared" si="19"/>
        <v>3.5520168915311366E-2</v>
      </c>
      <c r="AH43" s="9"/>
      <c r="AI43">
        <v>2015</v>
      </c>
      <c r="AJ43" s="39">
        <f t="shared" si="20"/>
        <v>2.553816726148193</v>
      </c>
      <c r="AK43" s="40">
        <f t="shared" si="21"/>
        <v>1.6236606785856426E-2</v>
      </c>
      <c r="AM43" s="10">
        <f t="shared" si="23"/>
        <v>92101.303811819089</v>
      </c>
    </row>
    <row r="44" spans="1:39" x14ac:dyDescent="0.35">
      <c r="A44" s="20">
        <v>2021</v>
      </c>
      <c r="B44" s="27">
        <f>[1]RBH_Somass_data!B42</f>
        <v>1932.7710746874768</v>
      </c>
      <c r="C44" s="21">
        <f>[1]RBH_Somass_data!C41</f>
        <v>44713.649308136897</v>
      </c>
      <c r="D44" s="21">
        <f>[1]RBH_Somass_data!D40</f>
        <v>47615.812926753555</v>
      </c>
      <c r="E44" s="21">
        <f>[1]RBH_Somass_data!E39</f>
        <v>2191.1472108390572</v>
      </c>
      <c r="F44" s="23">
        <f t="shared" si="0"/>
        <v>96453.380520416991</v>
      </c>
      <c r="G44" s="23"/>
      <c r="H44" s="26">
        <v>10763.48515296637</v>
      </c>
      <c r="I44" s="26">
        <v>48992.523327047762</v>
      </c>
      <c r="J44" s="26">
        <v>74392.53282766926</v>
      </c>
      <c r="K44" s="26">
        <v>4201.1969216215466</v>
      </c>
      <c r="L44" s="22">
        <f>SUM(H44:K44)</f>
        <v>138349.73822930493</v>
      </c>
      <c r="N44" s="20">
        <v>2021</v>
      </c>
      <c r="O44" s="10">
        <f t="shared" si="6"/>
        <v>8830.7140782788938</v>
      </c>
      <c r="P44" s="10">
        <f t="shared" si="7"/>
        <v>4278.8740189108648</v>
      </c>
      <c r="Q44" s="10">
        <f t="shared" si="8"/>
        <v>26776.719900915705</v>
      </c>
      <c r="R44" s="10">
        <f t="shared" si="9"/>
        <v>2010.0497107824895</v>
      </c>
      <c r="S44" s="22">
        <f t="shared" si="3"/>
        <v>41896.357708887954</v>
      </c>
      <c r="T44" s="8">
        <v>0.29566059325763577</v>
      </c>
      <c r="U44" s="34"/>
      <c r="V44">
        <v>8833</v>
      </c>
      <c r="W44">
        <v>1268450</v>
      </c>
      <c r="X44">
        <v>2016</v>
      </c>
      <c r="Y44" s="10">
        <f t="shared" si="14"/>
        <v>1050.5938578629589</v>
      </c>
      <c r="Z44" s="10">
        <f t="shared" si="12"/>
        <v>12368.482518787925</v>
      </c>
      <c r="AA44" s="10">
        <f t="shared" si="10"/>
        <v>29355.812446163254</v>
      </c>
      <c r="AB44" s="10">
        <f t="shared" si="11"/>
        <v>2010.0497107824895</v>
      </c>
      <c r="AC44" s="9">
        <f t="shared" si="13"/>
        <v>44784.938533596629</v>
      </c>
      <c r="AD44" s="33">
        <f t="shared" si="16"/>
        <v>2.3458642397707605E-2</v>
      </c>
      <c r="AE44" s="33">
        <f t="shared" si="17"/>
        <v>0.27617504732108483</v>
      </c>
      <c r="AF44" s="33">
        <f t="shared" si="18"/>
        <v>0.65548404011186034</v>
      </c>
      <c r="AG44" s="33">
        <f t="shared" si="19"/>
        <v>4.4882270169347142E-2</v>
      </c>
      <c r="AH44" s="9"/>
      <c r="AI44">
        <v>2016</v>
      </c>
      <c r="AJ44" s="39">
        <f t="shared" si="20"/>
        <v>5.0701843692512885</v>
      </c>
      <c r="AK44" s="40">
        <f t="shared" si="21"/>
        <v>3.5306822132205942E-2</v>
      </c>
      <c r="AM44" s="10">
        <f t="shared" si="23"/>
        <v>66843.191841189007</v>
      </c>
    </row>
    <row r="45" spans="1:39" x14ac:dyDescent="0.35">
      <c r="A45" s="20">
        <v>2022</v>
      </c>
      <c r="B45" s="28">
        <f>[1]RBH_Somass_data!B43</f>
        <v>1195</v>
      </c>
      <c r="C45" s="29">
        <f>[1]RBH_Somass_data!C42</f>
        <v>64863</v>
      </c>
      <c r="D45" s="21">
        <f>[1]RBH_Somass_data!D41</f>
        <v>51433</v>
      </c>
      <c r="E45" s="21">
        <f>[1]RBH_Somass_data!E40</f>
        <v>3281</v>
      </c>
      <c r="F45" s="23">
        <f t="shared" si="0"/>
        <v>120772</v>
      </c>
      <c r="G45" s="23"/>
      <c r="H45" s="26">
        <v>6096.3059490026635</v>
      </c>
      <c r="I45" s="26">
        <v>84489.68212179176</v>
      </c>
      <c r="J45" s="26">
        <v>58771.076866758507</v>
      </c>
      <c r="K45" s="26">
        <v>5483.5341129281887</v>
      </c>
      <c r="L45" s="22">
        <f>SUM(H45:K45)</f>
        <v>154840.59905048113</v>
      </c>
      <c r="N45" s="20">
        <v>2022</v>
      </c>
      <c r="O45" s="10">
        <f t="shared" si="6"/>
        <v>4901.3059490026635</v>
      </c>
      <c r="P45" s="10">
        <f t="shared" si="7"/>
        <v>19626.68212179176</v>
      </c>
      <c r="Q45" s="10">
        <f t="shared" si="8"/>
        <v>7338.0768667585071</v>
      </c>
      <c r="R45" s="10">
        <f t="shared" si="9"/>
        <v>2202.5341129281887</v>
      </c>
      <c r="S45" s="22">
        <f t="shared" si="3"/>
        <v>34068.59905048112</v>
      </c>
      <c r="T45" s="8">
        <v>0.39400000000000007</v>
      </c>
      <c r="U45" s="34"/>
      <c r="V45" s="3">
        <v>32653.491272009011</v>
      </c>
      <c r="W45" s="3">
        <v>4664549.171721519</v>
      </c>
      <c r="X45">
        <v>2017</v>
      </c>
      <c r="Y45" s="10">
        <f t="shared" si="14"/>
        <v>1971.672605735414</v>
      </c>
      <c r="Z45" s="10">
        <f t="shared" si="12"/>
        <v>22353.699530631668</v>
      </c>
      <c r="AA45" s="10">
        <f t="shared" si="10"/>
        <v>26776.719900915705</v>
      </c>
      <c r="AB45" s="10">
        <f t="shared" si="11"/>
        <v>2202.5341129281887</v>
      </c>
      <c r="AC45" s="9">
        <f t="shared" si="13"/>
        <v>53304.62615021097</v>
      </c>
      <c r="AD45" s="33">
        <f t="shared" si="16"/>
        <v>3.6988770921670001E-2</v>
      </c>
      <c r="AE45" s="33">
        <f t="shared" si="17"/>
        <v>0.41935758948275065</v>
      </c>
      <c r="AF45" s="33">
        <f t="shared" si="18"/>
        <v>0.50233388421972314</v>
      </c>
      <c r="AG45" s="33">
        <f t="shared" si="19"/>
        <v>4.1319755375856276E-2</v>
      </c>
      <c r="AH45" s="9"/>
      <c r="AI45">
        <v>2017</v>
      </c>
      <c r="AJ45" s="39">
        <f t="shared" si="20"/>
        <v>1.6324326763767638</v>
      </c>
      <c r="AK45" s="40">
        <f t="shared" si="21"/>
        <v>1.1427605152790817E-2</v>
      </c>
      <c r="AM45" s="10">
        <f t="shared" si="23"/>
        <v>79559.143507777582</v>
      </c>
    </row>
    <row r="46" spans="1:39" x14ac:dyDescent="0.35">
      <c r="A46" s="20">
        <v>2023</v>
      </c>
      <c r="B46" s="28">
        <f>[1]RBH_Somass_data!B44</f>
        <v>0</v>
      </c>
      <c r="C46" s="21">
        <f>[1]RBH_Somass_data!C43</f>
        <v>0</v>
      </c>
      <c r="D46" s="29">
        <f>[1]RBH_Somass_data!D42</f>
        <v>0</v>
      </c>
      <c r="E46" s="21">
        <f>[1]RBH_Somass_data!E41</f>
        <v>0</v>
      </c>
      <c r="F46" s="23">
        <f t="shared" si="0"/>
        <v>0</v>
      </c>
      <c r="G46" s="23"/>
      <c r="H46" s="26">
        <v>4113</v>
      </c>
      <c r="I46" s="26">
        <v>67517</v>
      </c>
      <c r="J46" s="26">
        <v>122557</v>
      </c>
      <c r="K46" s="26">
        <f>6311+101</f>
        <v>6412</v>
      </c>
      <c r="L46" s="22">
        <f>SUM(H46:K46)</f>
        <v>200599</v>
      </c>
      <c r="N46" s="20">
        <v>2023</v>
      </c>
      <c r="O46" s="10"/>
      <c r="P46" s="10"/>
      <c r="Q46" s="10"/>
      <c r="R46" s="10"/>
      <c r="S46" s="22"/>
      <c r="V46" s="3">
        <v>35989.907049504865</v>
      </c>
      <c r="W46" s="3">
        <v>6196610.6469693407</v>
      </c>
      <c r="X46">
        <v>2018</v>
      </c>
      <c r="Y46" s="10">
        <f t="shared" si="14"/>
        <v>1756.9691680617871</v>
      </c>
      <c r="Z46" s="10">
        <f t="shared" si="12"/>
        <v>4278.8740189108648</v>
      </c>
      <c r="AA46" s="10">
        <f t="shared" si="10"/>
        <v>7338.0768667585071</v>
      </c>
      <c r="AB46" s="10">
        <f t="shared" si="11"/>
        <v>0</v>
      </c>
      <c r="AC46" s="9">
        <f t="shared" si="13"/>
        <v>13373.920053731159</v>
      </c>
      <c r="AD46" s="9"/>
      <c r="AE46" s="9"/>
      <c r="AF46" s="9"/>
      <c r="AG46" s="9"/>
      <c r="AH46" s="9"/>
      <c r="AI46">
        <v>2018</v>
      </c>
      <c r="AJ46" s="39">
        <f t="shared" si="20"/>
        <v>0.37160196149812375</v>
      </c>
      <c r="AK46" s="40">
        <f t="shared" si="21"/>
        <v>2.1582637373339119E-3</v>
      </c>
      <c r="AM46" s="10">
        <f t="shared" si="23"/>
        <v>19961.074707061434</v>
      </c>
    </row>
    <row r="47" spans="1:39" x14ac:dyDescent="0.35">
      <c r="S47" s="11" t="s">
        <v>76</v>
      </c>
      <c r="T47" s="32">
        <f>AVERAGE(T21:T45)</f>
        <v>0.32462761391882428</v>
      </c>
      <c r="V47" s="3">
        <v>68941.216773318185</v>
      </c>
      <c r="W47" s="3"/>
      <c r="X47">
        <v>2019</v>
      </c>
      <c r="Y47" s="10">
        <f t="shared" si="14"/>
        <v>8830.7140782788938</v>
      </c>
      <c r="Z47" s="10">
        <f t="shared" si="12"/>
        <v>19626.68212179176</v>
      </c>
      <c r="AA47" s="10">
        <f t="shared" si="10"/>
        <v>0</v>
      </c>
      <c r="AB47" s="10">
        <f t="shared" si="11"/>
        <v>0</v>
      </c>
      <c r="AJ47" s="41"/>
      <c r="AK47" s="41"/>
    </row>
    <row r="48" spans="1:39" x14ac:dyDescent="0.35">
      <c r="V48" s="3">
        <v>21444.044905167935</v>
      </c>
      <c r="W48" s="3"/>
      <c r="X48">
        <v>2020</v>
      </c>
      <c r="AJ48" s="41"/>
      <c r="AK48" s="41"/>
    </row>
    <row r="49" spans="1:38" x14ac:dyDescent="0.35">
      <c r="X49">
        <v>2021</v>
      </c>
      <c r="AB49" t="s">
        <v>761</v>
      </c>
      <c r="AJ49" s="41"/>
      <c r="AK49" s="41"/>
    </row>
    <row r="50" spans="1:38" x14ac:dyDescent="0.35">
      <c r="M50" t="s">
        <v>773</v>
      </c>
      <c r="N50" t="s">
        <v>774</v>
      </c>
      <c r="O50" t="s">
        <v>775</v>
      </c>
      <c r="Q50" t="s">
        <v>776</v>
      </c>
      <c r="S50" t="s">
        <v>777</v>
      </c>
      <c r="T50" t="s">
        <v>778</v>
      </c>
      <c r="AD50" s="19" t="s">
        <v>27</v>
      </c>
      <c r="AE50" s="19" t="s">
        <v>28</v>
      </c>
      <c r="AF50" s="19" t="s">
        <v>29</v>
      </c>
      <c r="AG50" s="19" t="s">
        <v>30</v>
      </c>
      <c r="AJ50" s="41"/>
      <c r="AK50" s="41"/>
    </row>
    <row r="51" spans="1:38" x14ac:dyDescent="0.35">
      <c r="A51" t="s">
        <v>768</v>
      </c>
      <c r="AC51" s="11" t="s">
        <v>135</v>
      </c>
      <c r="AD51" s="63">
        <f>AVERAGE(AD35:AD45)</f>
        <v>5.4093710164276894E-2</v>
      </c>
      <c r="AE51" s="63">
        <f t="shared" ref="AE51:AG51" si="24">AVERAGE(AE35:AE45)</f>
        <v>0.36065683552572403</v>
      </c>
      <c r="AF51" s="63">
        <f t="shared" si="24"/>
        <v>0.44849598115847122</v>
      </c>
      <c r="AG51" s="63">
        <f t="shared" si="24"/>
        <v>0.13675347315152789</v>
      </c>
      <c r="AH51" s="11"/>
      <c r="AI51" s="11"/>
      <c r="AJ51" s="39">
        <f>AVERAGE(AJ26:AJ46)</f>
        <v>2.0489584917488477</v>
      </c>
      <c r="AK51" s="40">
        <f>AVERAGE(AK26:AK46)</f>
        <v>1.5347413378722649E-2</v>
      </c>
      <c r="AL51" s="5" t="s">
        <v>38</v>
      </c>
    </row>
    <row r="52" spans="1:38" x14ac:dyDescent="0.35">
      <c r="A52" t="s">
        <v>767</v>
      </c>
      <c r="B52" s="19" t="s">
        <v>27</v>
      </c>
      <c r="C52" s="19" t="s">
        <v>28</v>
      </c>
      <c r="D52" s="19" t="s">
        <v>29</v>
      </c>
      <c r="E52" s="19" t="s">
        <v>30</v>
      </c>
      <c r="F52" s="19" t="s">
        <v>31</v>
      </c>
      <c r="H52" s="19" t="s">
        <v>27</v>
      </c>
      <c r="I52" s="19" t="s">
        <v>28</v>
      </c>
      <c r="J52" s="19" t="s">
        <v>29</v>
      </c>
      <c r="K52" s="19" t="s">
        <v>30</v>
      </c>
      <c r="M52" s="19" t="s">
        <v>784</v>
      </c>
      <c r="N52" t="s">
        <v>779</v>
      </c>
      <c r="O52" t="s">
        <v>780</v>
      </c>
      <c r="P52" t="s">
        <v>781</v>
      </c>
      <c r="Q52" t="s">
        <v>782</v>
      </c>
      <c r="R52" t="s">
        <v>12</v>
      </c>
      <c r="S52" t="s">
        <v>783</v>
      </c>
      <c r="AC52" s="11" t="s">
        <v>136</v>
      </c>
      <c r="AD52" s="8">
        <f>AVERAGE(AD24:AD34)</f>
        <v>5.4733034385413042E-2</v>
      </c>
      <c r="AE52" s="8">
        <f t="shared" ref="AE52:AG52" si="25">AVERAGE(AE24:AE34)</f>
        <v>0.37447993427250581</v>
      </c>
      <c r="AF52" s="8">
        <f t="shared" si="25"/>
        <v>0.47937789397993119</v>
      </c>
      <c r="AG52" s="8">
        <f t="shared" si="25"/>
        <v>9.1409137362149895E-2</v>
      </c>
      <c r="AJ52" s="2">
        <f>STDEV(AJ26:AJ46)</f>
        <v>1.9586167696766976</v>
      </c>
      <c r="AL52" s="31" t="s">
        <v>764</v>
      </c>
    </row>
    <row r="53" spans="1:38" x14ac:dyDescent="0.35">
      <c r="A53">
        <v>1980</v>
      </c>
      <c r="E53" s="10">
        <f>E8</f>
        <v>8136</v>
      </c>
      <c r="M53">
        <v>1980</v>
      </c>
      <c r="O53">
        <v>9162202</v>
      </c>
      <c r="R53">
        <v>9162202</v>
      </c>
      <c r="S53" s="1"/>
      <c r="AC53" s="11" t="s">
        <v>766</v>
      </c>
      <c r="AD53" s="8">
        <f>AVERAGE(AD24:AD45)</f>
        <v>5.4413372274844975E-2</v>
      </c>
      <c r="AE53" s="8">
        <f t="shared" ref="AE53:AG53" si="26">AVERAGE(AE24:AE45)</f>
        <v>0.36756838489911492</v>
      </c>
      <c r="AF53" s="8">
        <f t="shared" si="26"/>
        <v>0.46393693756920124</v>
      </c>
      <c r="AG53" s="8">
        <f t="shared" si="26"/>
        <v>0.11408130525683889</v>
      </c>
      <c r="AJ53" s="33">
        <f>AJ52/AJ51</f>
        <v>0.95590846645456407</v>
      </c>
      <c r="AL53" s="31" t="s">
        <v>765</v>
      </c>
    </row>
    <row r="54" spans="1:38" x14ac:dyDescent="0.35">
      <c r="A54">
        <v>1981</v>
      </c>
      <c r="D54" s="10">
        <f>D8</f>
        <v>43818</v>
      </c>
      <c r="E54" s="10">
        <f t="shared" ref="E54:E94" si="27">E9</f>
        <v>6663</v>
      </c>
      <c r="M54">
        <v>1981</v>
      </c>
      <c r="O54">
        <v>7858989</v>
      </c>
      <c r="R54">
        <v>7858989</v>
      </c>
      <c r="S54" s="1"/>
      <c r="AC54" s="11" t="s">
        <v>769</v>
      </c>
      <c r="AD54" s="2">
        <v>4.1218053636477167E-2</v>
      </c>
      <c r="AE54" s="2">
        <v>0.35064157383358602</v>
      </c>
      <c r="AF54" s="2">
        <v>0.51331883707158854</v>
      </c>
      <c r="AG54" s="2">
        <v>9.4821535458348205E-2</v>
      </c>
      <c r="AH54" t="s">
        <v>770</v>
      </c>
      <c r="AJ54" s="39">
        <f>AJ51*0.7</f>
        <v>1.4342709442241932</v>
      </c>
      <c r="AK54" s="40">
        <f>AK51*0.7</f>
        <v>1.0743189365105854E-2</v>
      </c>
      <c r="AL54" s="5" t="s">
        <v>763</v>
      </c>
    </row>
    <row r="55" spans="1:38" x14ac:dyDescent="0.35">
      <c r="A55">
        <v>1982</v>
      </c>
      <c r="C55" s="10">
        <f>C8</f>
        <v>28882</v>
      </c>
      <c r="D55" s="10">
        <f t="shared" ref="D55:D94" si="28">D9</f>
        <v>23650</v>
      </c>
      <c r="E55" s="10">
        <f t="shared" si="27"/>
        <v>1140</v>
      </c>
      <c r="M55">
        <v>1982</v>
      </c>
      <c r="O55">
        <v>8526212</v>
      </c>
      <c r="R55">
        <v>8526212</v>
      </c>
      <c r="S55" s="1"/>
    </row>
    <row r="56" spans="1:38" x14ac:dyDescent="0.35">
      <c r="A56">
        <v>1983</v>
      </c>
      <c r="B56" s="3">
        <f>B8</f>
        <v>625</v>
      </c>
      <c r="C56" s="10">
        <f t="shared" ref="C56:C94" si="29">C9</f>
        <v>285</v>
      </c>
      <c r="D56" s="10">
        <f t="shared" si="28"/>
        <v>1176</v>
      </c>
      <c r="E56" s="10">
        <f t="shared" si="27"/>
        <v>3</v>
      </c>
      <c r="F56" s="3">
        <f>SUM(B56:E56)</f>
        <v>2089</v>
      </c>
      <c r="H56" s="2">
        <f>B56/$F56</f>
        <v>0.29918621349928193</v>
      </c>
      <c r="I56" s="2">
        <f t="shared" ref="I56:K56" si="30">C56/$F56</f>
        <v>0.13642891335567256</v>
      </c>
      <c r="J56" s="2">
        <f t="shared" si="30"/>
        <v>0.56294877932024889</v>
      </c>
      <c r="K56" s="2">
        <f t="shared" si="30"/>
        <v>1.4360938247965534E-3</v>
      </c>
      <c r="M56">
        <v>1983</v>
      </c>
      <c r="O56">
        <v>9642729</v>
      </c>
      <c r="R56">
        <v>9642729</v>
      </c>
      <c r="S56" s="1"/>
    </row>
    <row r="57" spans="1:38" x14ac:dyDescent="0.35">
      <c r="A57">
        <v>1984</v>
      </c>
      <c r="B57" s="3">
        <f t="shared" ref="B57:B94" si="31">B9</f>
        <v>5259</v>
      </c>
      <c r="C57" s="10">
        <f t="shared" si="29"/>
        <v>42857</v>
      </c>
      <c r="D57" s="10">
        <f t="shared" si="28"/>
        <v>41853</v>
      </c>
      <c r="E57" s="10">
        <f t="shared" si="27"/>
        <v>13537</v>
      </c>
      <c r="F57" s="3">
        <f t="shared" ref="F57:F90" si="32">SUM(B57:E57)</f>
        <v>103506</v>
      </c>
      <c r="H57" s="2">
        <f t="shared" ref="H57:H90" si="33">B57/$F57</f>
        <v>5.0808648773984118E-2</v>
      </c>
      <c r="I57" s="2">
        <f t="shared" ref="I57:I90" si="34">C57/$F57</f>
        <v>0.41405329159662241</v>
      </c>
      <c r="J57" s="2">
        <f t="shared" ref="J57:J90" si="35">D57/$F57</f>
        <v>0.40435337081908296</v>
      </c>
      <c r="K57" s="2">
        <f t="shared" ref="K57:K90" si="36">E57/$F57</f>
        <v>0.13078468881031052</v>
      </c>
      <c r="M57">
        <v>1984</v>
      </c>
      <c r="N57">
        <v>14272</v>
      </c>
      <c r="O57">
        <v>8224862</v>
      </c>
      <c r="R57">
        <v>8239134</v>
      </c>
      <c r="S57" s="1">
        <f t="shared" ref="S53:S89" si="37">F57/R57</f>
        <v>1.2562728073120305E-2</v>
      </c>
      <c r="AC57" s="11" t="s">
        <v>137</v>
      </c>
      <c r="AD57" s="8">
        <f>AVERAGE(AD12:AD23)</f>
        <v>5.4576719455156249E-2</v>
      </c>
      <c r="AE57" s="8">
        <f>AVERAGE(AE12:AE23)</f>
        <v>0.2657951461170997</v>
      </c>
      <c r="AF57" s="8">
        <f>AVERAGE(AF12:AF23)</f>
        <v>0.44364821256738618</v>
      </c>
      <c r="AG57" s="8">
        <f>AVERAGE(AG12:AG23)</f>
        <v>0.23597992186035779</v>
      </c>
    </row>
    <row r="58" spans="1:38" x14ac:dyDescent="0.35">
      <c r="A58">
        <v>1985</v>
      </c>
      <c r="B58" s="3">
        <f t="shared" si="31"/>
        <v>4444</v>
      </c>
      <c r="C58" s="10">
        <f t="shared" si="29"/>
        <v>22616</v>
      </c>
      <c r="D58" s="10">
        <f t="shared" si="28"/>
        <v>41693</v>
      </c>
      <c r="E58" s="10">
        <f t="shared" si="27"/>
        <v>10547</v>
      </c>
      <c r="F58" s="3">
        <f t="shared" si="32"/>
        <v>79300</v>
      </c>
      <c r="H58" s="2">
        <f t="shared" si="33"/>
        <v>5.6040353089533416E-2</v>
      </c>
      <c r="I58" s="2">
        <f t="shared" si="34"/>
        <v>0.28519546027742748</v>
      </c>
      <c r="J58" s="2">
        <f t="shared" si="35"/>
        <v>0.52576292559899118</v>
      </c>
      <c r="K58" s="2">
        <f t="shared" si="36"/>
        <v>0.13300126103404791</v>
      </c>
      <c r="M58">
        <v>1985</v>
      </c>
      <c r="O58">
        <v>8320077</v>
      </c>
      <c r="R58">
        <v>8320077</v>
      </c>
      <c r="S58" s="1">
        <f t="shared" si="37"/>
        <v>9.5311617909305413E-3</v>
      </c>
      <c r="AC58" s="11" t="s">
        <v>138</v>
      </c>
      <c r="AD58" s="8">
        <f>AVERAGE(AD12:AD45)</f>
        <v>5.4471024220837196E-2</v>
      </c>
      <c r="AE58" s="8">
        <f>AVERAGE(AE12:AE45)</f>
        <v>0.33164841827016839</v>
      </c>
      <c r="AF58" s="8">
        <f>AVERAGE(AF12:AF45)</f>
        <v>0.45677621109797234</v>
      </c>
      <c r="AG58" s="8">
        <f>AVERAGE(AG12:AG45)</f>
        <v>0.157104346411022</v>
      </c>
    </row>
    <row r="59" spans="1:38" x14ac:dyDescent="0.35">
      <c r="A59">
        <v>1986</v>
      </c>
      <c r="B59" s="3">
        <f t="shared" si="31"/>
        <v>13334</v>
      </c>
      <c r="C59" s="10">
        <f t="shared" si="29"/>
        <v>59791</v>
      </c>
      <c r="D59" s="10">
        <f t="shared" si="28"/>
        <v>86500</v>
      </c>
      <c r="E59" s="10">
        <f t="shared" si="27"/>
        <v>48081</v>
      </c>
      <c r="F59" s="3">
        <f t="shared" si="32"/>
        <v>207706</v>
      </c>
      <c r="H59" s="2">
        <f t="shared" si="33"/>
        <v>6.4196508526474919E-2</v>
      </c>
      <c r="I59" s="2">
        <f t="shared" si="34"/>
        <v>0.28786361491723877</v>
      </c>
      <c r="J59" s="2">
        <f t="shared" si="35"/>
        <v>0.41645402636418782</v>
      </c>
      <c r="K59" s="2">
        <f t="shared" si="36"/>
        <v>0.23148585019209844</v>
      </c>
      <c r="M59">
        <v>1986</v>
      </c>
      <c r="N59">
        <v>102793</v>
      </c>
      <c r="O59">
        <v>8868151</v>
      </c>
      <c r="R59">
        <v>8970944</v>
      </c>
      <c r="S59" s="1">
        <f t="shared" si="37"/>
        <v>2.315319324253947E-2</v>
      </c>
      <c r="AC59" s="11" t="s">
        <v>139</v>
      </c>
      <c r="AD59" s="2">
        <f>STDEV(AD12:AD45)</f>
        <v>3.7398677291996564E-2</v>
      </c>
      <c r="AE59" s="2">
        <f>STDEV(AE12:AE45)</f>
        <v>0.1642666026360825</v>
      </c>
      <c r="AF59" s="2">
        <f>STDEV(AF12:AF45)</f>
        <v>0.13824699151149544</v>
      </c>
      <c r="AG59" s="2">
        <f>STDEV(AG12:AG45)</f>
        <v>0.17424847898233936</v>
      </c>
    </row>
    <row r="60" spans="1:38" x14ac:dyDescent="0.35">
      <c r="A60">
        <v>1987</v>
      </c>
      <c r="B60" s="3">
        <f t="shared" si="31"/>
        <v>15429</v>
      </c>
      <c r="C60" s="10">
        <f t="shared" si="29"/>
        <v>41271</v>
      </c>
      <c r="D60" s="10">
        <f t="shared" si="28"/>
        <v>72559</v>
      </c>
      <c r="E60" s="10">
        <f t="shared" si="27"/>
        <v>25739</v>
      </c>
      <c r="F60" s="3">
        <f t="shared" si="32"/>
        <v>154998</v>
      </c>
      <c r="H60" s="2">
        <f t="shared" si="33"/>
        <v>9.9543219912514996E-2</v>
      </c>
      <c r="I60" s="2">
        <f t="shared" si="34"/>
        <v>0.26626795184453994</v>
      </c>
      <c r="J60" s="2">
        <f t="shared" si="35"/>
        <v>0.46812862101446473</v>
      </c>
      <c r="K60" s="2">
        <f t="shared" si="36"/>
        <v>0.16606020722848036</v>
      </c>
      <c r="M60">
        <v>1987</v>
      </c>
      <c r="N60">
        <v>416768</v>
      </c>
      <c r="O60">
        <v>8214077</v>
      </c>
      <c r="R60">
        <v>8630845</v>
      </c>
      <c r="S60" s="1">
        <f t="shared" si="37"/>
        <v>1.7958612395425941E-2</v>
      </c>
    </row>
    <row r="61" spans="1:38" x14ac:dyDescent="0.35">
      <c r="A61">
        <v>1988</v>
      </c>
      <c r="B61" s="3">
        <f t="shared" si="31"/>
        <v>19344</v>
      </c>
      <c r="C61" s="10">
        <f t="shared" si="29"/>
        <v>73997</v>
      </c>
      <c r="D61" s="10">
        <f t="shared" si="28"/>
        <v>98306</v>
      </c>
      <c r="E61" s="10">
        <f t="shared" si="27"/>
        <v>36865</v>
      </c>
      <c r="F61" s="3">
        <f t="shared" si="32"/>
        <v>228512</v>
      </c>
      <c r="H61" s="2">
        <f t="shared" si="33"/>
        <v>8.4652009522475841E-2</v>
      </c>
      <c r="I61" s="2">
        <f t="shared" si="34"/>
        <v>0.32382106847780423</v>
      </c>
      <c r="J61" s="2">
        <f t="shared" si="35"/>
        <v>0.4302006021565607</v>
      </c>
      <c r="K61" s="2">
        <f t="shared" si="36"/>
        <v>0.16132631984315923</v>
      </c>
      <c r="M61">
        <v>1988</v>
      </c>
      <c r="O61">
        <v>9325987</v>
      </c>
      <c r="R61">
        <v>9325987</v>
      </c>
      <c r="S61" s="1">
        <f t="shared" si="37"/>
        <v>2.4502714833293249E-2</v>
      </c>
    </row>
    <row r="62" spans="1:38" x14ac:dyDescent="0.35">
      <c r="A62">
        <v>1989</v>
      </c>
      <c r="B62" s="3">
        <f t="shared" si="31"/>
        <v>13551</v>
      </c>
      <c r="C62" s="10">
        <f t="shared" si="29"/>
        <v>23873</v>
      </c>
      <c r="D62" s="10">
        <f t="shared" si="28"/>
        <v>77570</v>
      </c>
      <c r="E62" s="10">
        <f t="shared" si="27"/>
        <v>22845</v>
      </c>
      <c r="F62" s="3">
        <f t="shared" si="32"/>
        <v>137839</v>
      </c>
      <c r="H62" s="2">
        <f t="shared" si="33"/>
        <v>9.8310347579422364E-2</v>
      </c>
      <c r="I62" s="2">
        <f t="shared" si="34"/>
        <v>0.17319481423980151</v>
      </c>
      <c r="J62" s="2">
        <f t="shared" si="35"/>
        <v>0.5627580002756839</v>
      </c>
      <c r="K62" s="2">
        <f t="shared" si="36"/>
        <v>0.16573683790509217</v>
      </c>
      <c r="M62">
        <v>1989</v>
      </c>
      <c r="O62">
        <v>8506266</v>
      </c>
      <c r="R62">
        <v>8506266</v>
      </c>
      <c r="S62" s="1">
        <f t="shared" si="37"/>
        <v>1.6204407433296819E-2</v>
      </c>
    </row>
    <row r="63" spans="1:38" x14ac:dyDescent="0.35">
      <c r="A63">
        <v>1990</v>
      </c>
      <c r="B63" s="3">
        <f t="shared" si="31"/>
        <v>2664</v>
      </c>
      <c r="C63" s="10">
        <f t="shared" si="29"/>
        <v>24536</v>
      </c>
      <c r="D63" s="10">
        <f t="shared" si="28"/>
        <v>42988</v>
      </c>
      <c r="E63" s="10">
        <f t="shared" si="27"/>
        <v>21948</v>
      </c>
      <c r="F63" s="3">
        <f t="shared" si="32"/>
        <v>92136</v>
      </c>
      <c r="H63" s="2">
        <f t="shared" si="33"/>
        <v>2.8913779630112008E-2</v>
      </c>
      <c r="I63" s="2">
        <f t="shared" si="34"/>
        <v>0.26630198836502561</v>
      </c>
      <c r="J63" s="2">
        <f t="shared" si="35"/>
        <v>0.46657115568290353</v>
      </c>
      <c r="K63" s="2">
        <f t="shared" si="36"/>
        <v>0.23821307632195884</v>
      </c>
      <c r="M63">
        <v>1990</v>
      </c>
      <c r="O63">
        <v>8729671</v>
      </c>
      <c r="Q63">
        <v>770000</v>
      </c>
      <c r="R63">
        <v>9499671</v>
      </c>
      <c r="S63" s="1">
        <f t="shared" si="37"/>
        <v>9.6988622027015456E-3</v>
      </c>
    </row>
    <row r="64" spans="1:38" x14ac:dyDescent="0.35">
      <c r="A64">
        <v>1991</v>
      </c>
      <c r="B64" s="3">
        <f t="shared" si="31"/>
        <v>1286</v>
      </c>
      <c r="C64" s="10">
        <f t="shared" si="29"/>
        <v>2366</v>
      </c>
      <c r="D64" s="10">
        <f t="shared" si="28"/>
        <v>7949</v>
      </c>
      <c r="E64" s="10">
        <f t="shared" si="27"/>
        <v>2381</v>
      </c>
      <c r="F64" s="3">
        <f t="shared" si="32"/>
        <v>13982</v>
      </c>
      <c r="H64" s="2">
        <f t="shared" si="33"/>
        <v>9.1975396938921469E-2</v>
      </c>
      <c r="I64" s="2">
        <f t="shared" si="34"/>
        <v>0.16921756544128164</v>
      </c>
      <c r="J64" s="2">
        <f t="shared" si="35"/>
        <v>0.56851666428264913</v>
      </c>
      <c r="K64" s="2">
        <f t="shared" si="36"/>
        <v>0.17029037333714775</v>
      </c>
      <c r="M64">
        <v>1991</v>
      </c>
      <c r="O64">
        <v>8428492</v>
      </c>
      <c r="Q64">
        <v>692249</v>
      </c>
      <c r="R64">
        <v>9120741</v>
      </c>
      <c r="S64" s="1">
        <f t="shared" si="37"/>
        <v>1.5329894796924943E-3</v>
      </c>
    </row>
    <row r="65" spans="1:19" x14ac:dyDescent="0.35">
      <c r="A65">
        <v>1992</v>
      </c>
      <c r="B65" s="3">
        <f t="shared" si="31"/>
        <v>920</v>
      </c>
      <c r="C65" s="10">
        <f t="shared" si="29"/>
        <v>833</v>
      </c>
      <c r="D65" s="10">
        <f t="shared" si="28"/>
        <v>27.754701642365795</v>
      </c>
      <c r="E65" s="10">
        <f t="shared" si="27"/>
        <v>5</v>
      </c>
      <c r="F65" s="3">
        <f t="shared" si="32"/>
        <v>1785.7547016423657</v>
      </c>
      <c r="H65" s="2">
        <f t="shared" si="33"/>
        <v>0.51518833978366252</v>
      </c>
      <c r="I65" s="2">
        <f t="shared" si="34"/>
        <v>0.46646944243455529</v>
      </c>
      <c r="J65" s="2">
        <f t="shared" si="35"/>
        <v>1.554228115252318E-2</v>
      </c>
      <c r="K65" s="2">
        <f t="shared" si="36"/>
        <v>2.7999366292590353E-3</v>
      </c>
      <c r="M65">
        <v>1992</v>
      </c>
      <c r="O65">
        <v>7832804</v>
      </c>
      <c r="Q65">
        <v>596180</v>
      </c>
      <c r="R65">
        <v>8428984</v>
      </c>
      <c r="S65" s="1">
        <f t="shared" si="37"/>
        <v>2.1185883157950777E-4</v>
      </c>
    </row>
    <row r="66" spans="1:19" x14ac:dyDescent="0.35">
      <c r="A66">
        <v>1993</v>
      </c>
      <c r="B66" s="3">
        <f t="shared" si="31"/>
        <v>1163</v>
      </c>
      <c r="C66" s="10">
        <f t="shared" si="29"/>
        <v>17183.106122502715</v>
      </c>
      <c r="D66" s="10">
        <f t="shared" si="28"/>
        <v>13489.160142247414</v>
      </c>
      <c r="E66" s="10">
        <f t="shared" si="27"/>
        <v>1418.8044676151694</v>
      </c>
      <c r="F66" s="3">
        <f t="shared" si="32"/>
        <v>33254.070732365297</v>
      </c>
      <c r="H66" s="2">
        <f t="shared" si="33"/>
        <v>3.4973161913319777E-2</v>
      </c>
      <c r="I66" s="2">
        <f t="shared" si="34"/>
        <v>0.51672188529324492</v>
      </c>
      <c r="J66" s="2">
        <f t="shared" si="35"/>
        <v>0.40563936520164962</v>
      </c>
      <c r="K66" s="2">
        <f t="shared" si="36"/>
        <v>4.2665587591785716E-2</v>
      </c>
      <c r="M66">
        <v>1993</v>
      </c>
      <c r="O66">
        <v>6939215</v>
      </c>
      <c r="P66">
        <v>64851</v>
      </c>
      <c r="R66">
        <v>7004066</v>
      </c>
      <c r="S66" s="1">
        <f t="shared" si="37"/>
        <v>4.7478237258708434E-3</v>
      </c>
    </row>
    <row r="67" spans="1:19" x14ac:dyDescent="0.35">
      <c r="A67">
        <v>1994</v>
      </c>
      <c r="B67" s="3">
        <f t="shared" si="31"/>
        <v>772.5225619589902</v>
      </c>
      <c r="C67" s="10">
        <f t="shared" si="29"/>
        <v>18467.028613413779</v>
      </c>
      <c r="D67" s="10">
        <f t="shared" si="28"/>
        <v>43940.249025519704</v>
      </c>
      <c r="E67" s="10">
        <f t="shared" si="27"/>
        <v>13468.4280953204</v>
      </c>
      <c r="F67" s="3">
        <f t="shared" si="32"/>
        <v>76648.228296212881</v>
      </c>
      <c r="H67" s="2">
        <f t="shared" si="33"/>
        <v>1.0078805200474019E-2</v>
      </c>
      <c r="I67" s="2">
        <f t="shared" si="34"/>
        <v>0.24093223058002788</v>
      </c>
      <c r="J67" s="2">
        <f t="shared" si="35"/>
        <v>0.57327155502811211</v>
      </c>
      <c r="K67" s="2">
        <f t="shared" si="36"/>
        <v>0.17571740919138587</v>
      </c>
      <c r="M67">
        <v>1994</v>
      </c>
      <c r="O67">
        <v>7488684</v>
      </c>
      <c r="R67">
        <v>7488684</v>
      </c>
      <c r="S67" s="1">
        <f t="shared" si="37"/>
        <v>1.0235206652625867E-2</v>
      </c>
    </row>
    <row r="68" spans="1:19" x14ac:dyDescent="0.35">
      <c r="A68">
        <v>1995</v>
      </c>
      <c r="B68" s="3">
        <f t="shared" si="31"/>
        <v>623.43634081496566</v>
      </c>
      <c r="C68" s="10">
        <f t="shared" si="29"/>
        <v>1569.0874908199057</v>
      </c>
      <c r="D68" s="10">
        <f t="shared" si="28"/>
        <v>4210.4048404251225</v>
      </c>
      <c r="E68" s="10">
        <f t="shared" si="27"/>
        <v>1667.8649807108018</v>
      </c>
      <c r="F68" s="3">
        <f t="shared" si="32"/>
        <v>8070.7936527707952</v>
      </c>
      <c r="H68" s="2">
        <f t="shared" si="33"/>
        <v>7.7245976992725229E-2</v>
      </c>
      <c r="I68" s="2">
        <f t="shared" si="34"/>
        <v>0.19441551330967557</v>
      </c>
      <c r="J68" s="2">
        <f t="shared" si="35"/>
        <v>0.52168411454549368</v>
      </c>
      <c r="K68" s="2">
        <f t="shared" si="36"/>
        <v>0.20665439515210562</v>
      </c>
      <c r="M68">
        <v>1995</v>
      </c>
      <c r="O68">
        <v>8273553</v>
      </c>
      <c r="R68">
        <v>8273553</v>
      </c>
      <c r="S68" s="1">
        <f t="shared" si="37"/>
        <v>9.7549307447124538E-4</v>
      </c>
    </row>
    <row r="69" spans="1:19" x14ac:dyDescent="0.35">
      <c r="A69">
        <v>1996</v>
      </c>
      <c r="B69" s="3">
        <f t="shared" si="31"/>
        <v>46.86</v>
      </c>
      <c r="C69" s="10">
        <f t="shared" si="29"/>
        <v>659.81123173277399</v>
      </c>
      <c r="D69" s="10">
        <f t="shared" si="28"/>
        <v>1839.0408989274524</v>
      </c>
      <c r="E69" s="10">
        <f t="shared" si="27"/>
        <v>449</v>
      </c>
      <c r="F69" s="3">
        <f t="shared" si="32"/>
        <v>2994.7121306602266</v>
      </c>
      <c r="H69" s="2">
        <f t="shared" si="33"/>
        <v>1.5647580787562725E-2</v>
      </c>
      <c r="I69" s="2">
        <f t="shared" si="34"/>
        <v>0.22032542793597637</v>
      </c>
      <c r="J69" s="2">
        <f t="shared" si="35"/>
        <v>0.61409605287237068</v>
      </c>
      <c r="K69" s="2">
        <f t="shared" si="36"/>
        <v>0.14993093840409014</v>
      </c>
      <c r="M69">
        <v>1996</v>
      </c>
      <c r="N69">
        <v>21807</v>
      </c>
      <c r="O69">
        <v>8447056</v>
      </c>
      <c r="R69">
        <v>8468863</v>
      </c>
      <c r="S69" s="1">
        <f t="shared" si="37"/>
        <v>3.5361442624118805E-4</v>
      </c>
    </row>
    <row r="70" spans="1:19" x14ac:dyDescent="0.35">
      <c r="A70">
        <v>1997</v>
      </c>
      <c r="B70" s="3">
        <f t="shared" si="31"/>
        <v>10</v>
      </c>
      <c r="C70" s="10">
        <f t="shared" si="29"/>
        <v>149.67729874444646</v>
      </c>
      <c r="D70" s="10">
        <f t="shared" si="28"/>
        <v>842</v>
      </c>
      <c r="E70" s="10">
        <f t="shared" si="27"/>
        <v>41.845038302147429</v>
      </c>
      <c r="F70" s="3">
        <f t="shared" si="32"/>
        <v>1043.522337046594</v>
      </c>
      <c r="H70" s="2">
        <f t="shared" si="33"/>
        <v>9.5829285535969245E-3</v>
      </c>
      <c r="I70" s="2">
        <f t="shared" si="34"/>
        <v>0.14343468599634132</v>
      </c>
      <c r="J70" s="2">
        <f t="shared" si="35"/>
        <v>0.80688258421286108</v>
      </c>
      <c r="K70" s="2">
        <f t="shared" si="36"/>
        <v>4.0099801237200562E-2</v>
      </c>
      <c r="M70">
        <v>1997</v>
      </c>
      <c r="N70">
        <v>496710</v>
      </c>
      <c r="O70">
        <v>8430794</v>
      </c>
      <c r="P70">
        <v>126530</v>
      </c>
      <c r="R70">
        <v>9054034</v>
      </c>
      <c r="S70" s="1">
        <f t="shared" si="37"/>
        <v>1.15254961163896E-4</v>
      </c>
    </row>
    <row r="71" spans="1:19" x14ac:dyDescent="0.35">
      <c r="A71">
        <v>1998</v>
      </c>
      <c r="B71" s="3">
        <f t="shared" si="31"/>
        <v>2102.3069466882066</v>
      </c>
      <c r="C71" s="10">
        <f t="shared" si="29"/>
        <v>24742</v>
      </c>
      <c r="D71" s="10">
        <f t="shared" si="28"/>
        <v>34492.744293539887</v>
      </c>
      <c r="E71" s="10">
        <f t="shared" si="27"/>
        <v>7983.385395984913</v>
      </c>
      <c r="F71" s="3">
        <f t="shared" si="32"/>
        <v>69320.436636213009</v>
      </c>
      <c r="H71" s="2">
        <f t="shared" si="33"/>
        <v>3.0327376004870128E-2</v>
      </c>
      <c r="I71" s="2">
        <f t="shared" si="34"/>
        <v>0.35692216034130941</v>
      </c>
      <c r="J71" s="2">
        <f t="shared" si="35"/>
        <v>0.49758405987190318</v>
      </c>
      <c r="K71" s="2">
        <f t="shared" si="36"/>
        <v>0.1151664037819172</v>
      </c>
      <c r="M71">
        <v>1998</v>
      </c>
      <c r="O71">
        <v>8116410</v>
      </c>
      <c r="R71">
        <v>8116410</v>
      </c>
      <c r="S71" s="1">
        <f t="shared" si="37"/>
        <v>8.5407756183106826E-3</v>
      </c>
    </row>
    <row r="72" spans="1:19" x14ac:dyDescent="0.35">
      <c r="A72">
        <v>1999</v>
      </c>
      <c r="B72" s="3">
        <f t="shared" si="31"/>
        <v>2797</v>
      </c>
      <c r="C72" s="10">
        <f t="shared" si="29"/>
        <v>14245.58</v>
      </c>
      <c r="D72" s="10">
        <f t="shared" si="28"/>
        <v>35983.16260358438</v>
      </c>
      <c r="E72" s="10">
        <f t="shared" si="27"/>
        <v>24584</v>
      </c>
      <c r="F72" s="3">
        <f t="shared" si="32"/>
        <v>77609.742603584382</v>
      </c>
      <c r="H72" s="2">
        <f t="shared" si="33"/>
        <v>3.6039289735652617E-2</v>
      </c>
      <c r="I72" s="2">
        <f t="shared" si="34"/>
        <v>0.18355401682960965</v>
      </c>
      <c r="J72" s="2">
        <f t="shared" si="35"/>
        <v>0.463642339176145</v>
      </c>
      <c r="K72" s="2">
        <f t="shared" si="36"/>
        <v>0.31676435425859273</v>
      </c>
      <c r="M72">
        <v>1999</v>
      </c>
      <c r="O72">
        <v>8087180</v>
      </c>
      <c r="R72">
        <v>8087180</v>
      </c>
      <c r="S72" s="1">
        <f t="shared" si="37"/>
        <v>9.5966384578535877E-3</v>
      </c>
    </row>
    <row r="73" spans="1:19" x14ac:dyDescent="0.35">
      <c r="A73">
        <v>2000</v>
      </c>
      <c r="B73" s="3">
        <f t="shared" si="31"/>
        <v>1144.6063686351022</v>
      </c>
      <c r="C73" s="10">
        <f t="shared" si="29"/>
        <v>15390.839848499189</v>
      </c>
      <c r="D73" s="10">
        <f t="shared" si="28"/>
        <v>26763</v>
      </c>
      <c r="E73" s="10">
        <f t="shared" si="27"/>
        <v>4793</v>
      </c>
      <c r="F73" s="3">
        <f t="shared" si="32"/>
        <v>48091.446217134289</v>
      </c>
      <c r="H73" s="2">
        <f t="shared" si="33"/>
        <v>2.3800622744160591E-2</v>
      </c>
      <c r="I73" s="2">
        <f t="shared" si="34"/>
        <v>0.3200327929214084</v>
      </c>
      <c r="J73" s="2">
        <f t="shared" si="35"/>
        <v>0.55650229105534221</v>
      </c>
      <c r="K73" s="2">
        <f t="shared" si="36"/>
        <v>9.966429327908885E-2</v>
      </c>
      <c r="M73">
        <v>2000</v>
      </c>
      <c r="O73">
        <v>4971646</v>
      </c>
      <c r="R73">
        <v>4971646</v>
      </c>
      <c r="S73" s="1">
        <f t="shared" si="37"/>
        <v>9.6731437067591481E-3</v>
      </c>
    </row>
    <row r="74" spans="1:19" x14ac:dyDescent="0.35">
      <c r="A74">
        <v>2001</v>
      </c>
      <c r="B74" s="3">
        <f t="shared" si="31"/>
        <v>3740.6263617878094</v>
      </c>
      <c r="C74" s="10">
        <f t="shared" si="29"/>
        <v>54588</v>
      </c>
      <c r="D74" s="10">
        <f t="shared" si="28"/>
        <v>31907</v>
      </c>
      <c r="E74" s="10">
        <f t="shared" si="27"/>
        <v>10856</v>
      </c>
      <c r="F74" s="3">
        <f t="shared" si="32"/>
        <v>101091.62636178781</v>
      </c>
      <c r="H74" s="2">
        <f t="shared" si="33"/>
        <v>3.7002336359698233E-2</v>
      </c>
      <c r="I74" s="2">
        <f t="shared" si="34"/>
        <v>0.53998537727190055</v>
      </c>
      <c r="J74" s="2">
        <f t="shared" si="35"/>
        <v>0.31562455910849513</v>
      </c>
      <c r="K74" s="2">
        <f t="shared" si="36"/>
        <v>0.10738772725990607</v>
      </c>
      <c r="M74">
        <v>2001</v>
      </c>
      <c r="O74">
        <v>6392937</v>
      </c>
      <c r="P74">
        <v>10076</v>
      </c>
      <c r="R74">
        <v>6403013</v>
      </c>
      <c r="S74" s="1">
        <f t="shared" si="37"/>
        <v>1.5788133861634798E-2</v>
      </c>
    </row>
    <row r="75" spans="1:19" x14ac:dyDescent="0.35">
      <c r="A75">
        <v>2002</v>
      </c>
      <c r="B75" s="3">
        <f t="shared" si="31"/>
        <v>1538</v>
      </c>
      <c r="C75" s="10">
        <f t="shared" si="29"/>
        <v>10249</v>
      </c>
      <c r="D75" s="10">
        <f t="shared" si="28"/>
        <v>36977</v>
      </c>
      <c r="E75" s="10">
        <f t="shared" si="27"/>
        <v>5427.9969868034532</v>
      </c>
      <c r="F75" s="3">
        <f t="shared" si="32"/>
        <v>54191.996986803453</v>
      </c>
      <c r="H75" s="2">
        <f t="shared" si="33"/>
        <v>2.8380574356293341E-2</v>
      </c>
      <c r="I75" s="2">
        <f t="shared" si="34"/>
        <v>0.18912386643540341</v>
      </c>
      <c r="J75" s="2">
        <f t="shared" si="35"/>
        <v>0.68233322364932303</v>
      </c>
      <c r="K75" s="2">
        <f t="shared" si="36"/>
        <v>0.10016233555898023</v>
      </c>
      <c r="M75">
        <v>2002</v>
      </c>
      <c r="O75">
        <v>7891691</v>
      </c>
      <c r="P75">
        <v>9905</v>
      </c>
      <c r="R75">
        <v>7901596</v>
      </c>
      <c r="S75" s="1">
        <f t="shared" si="37"/>
        <v>6.8583608914962813E-3</v>
      </c>
    </row>
    <row r="76" spans="1:19" x14ac:dyDescent="0.35">
      <c r="A76">
        <v>2003</v>
      </c>
      <c r="B76" s="3">
        <f t="shared" si="31"/>
        <v>1488</v>
      </c>
      <c r="C76" s="10">
        <f t="shared" si="29"/>
        <v>31141</v>
      </c>
      <c r="D76" s="10">
        <f t="shared" si="28"/>
        <v>39511.052362312308</v>
      </c>
      <c r="E76" s="10">
        <f t="shared" si="27"/>
        <v>15566.759871474325</v>
      </c>
      <c r="F76" s="3">
        <f t="shared" si="32"/>
        <v>87706.812233786623</v>
      </c>
      <c r="H76" s="2">
        <f t="shared" si="33"/>
        <v>1.6965614894697875E-2</v>
      </c>
      <c r="I76" s="2">
        <f t="shared" si="34"/>
        <v>0.35505793913695327</v>
      </c>
      <c r="J76" s="2">
        <f t="shared" si="35"/>
        <v>0.45049011993496862</v>
      </c>
      <c r="K76" s="2">
        <f t="shared" si="36"/>
        <v>0.17748632603338035</v>
      </c>
      <c r="M76">
        <v>2003</v>
      </c>
      <c r="O76">
        <v>8159733</v>
      </c>
      <c r="P76">
        <v>28377</v>
      </c>
      <c r="R76">
        <v>8188110</v>
      </c>
      <c r="S76" s="1">
        <f t="shared" si="37"/>
        <v>1.0711484363764852E-2</v>
      </c>
    </row>
    <row r="77" spans="1:19" x14ac:dyDescent="0.35">
      <c r="A77">
        <v>2004</v>
      </c>
      <c r="B77" s="3">
        <f t="shared" si="31"/>
        <v>135</v>
      </c>
      <c r="C77" s="10">
        <f t="shared" si="29"/>
        <v>1934.2674607121439</v>
      </c>
      <c r="D77" s="10">
        <f t="shared" si="28"/>
        <v>7632.0512351881316</v>
      </c>
      <c r="E77" s="10">
        <f t="shared" si="27"/>
        <v>1418.3421892980391</v>
      </c>
      <c r="F77" s="3">
        <f t="shared" si="32"/>
        <v>11119.660885198315</v>
      </c>
      <c r="H77" s="2">
        <f t="shared" si="33"/>
        <v>1.2140658010506615E-2</v>
      </c>
      <c r="I77" s="2">
        <f t="shared" si="34"/>
        <v>0.17395022030634949</v>
      </c>
      <c r="J77" s="2">
        <f t="shared" si="35"/>
        <v>0.68635647381543485</v>
      </c>
      <c r="K77" s="2">
        <f t="shared" si="36"/>
        <v>0.12755264786770909</v>
      </c>
      <c r="M77">
        <v>2004</v>
      </c>
      <c r="O77">
        <v>6057899</v>
      </c>
      <c r="P77">
        <v>36757</v>
      </c>
      <c r="Q77">
        <v>409317</v>
      </c>
      <c r="R77">
        <v>6503973</v>
      </c>
      <c r="S77" s="1">
        <f t="shared" si="37"/>
        <v>1.7096720550959107E-3</v>
      </c>
    </row>
    <row r="78" spans="1:19" x14ac:dyDescent="0.35">
      <c r="A78">
        <v>2005</v>
      </c>
      <c r="B78" s="3">
        <f t="shared" si="31"/>
        <v>1995.2034828137821</v>
      </c>
      <c r="C78" s="10">
        <f t="shared" si="29"/>
        <v>17566.437882872968</v>
      </c>
      <c r="D78" s="10">
        <f t="shared" si="28"/>
        <v>21465.93167010073</v>
      </c>
      <c r="E78" s="10">
        <f t="shared" si="27"/>
        <v>1410.8261989427667</v>
      </c>
      <c r="F78" s="3">
        <f t="shared" si="32"/>
        <v>42438.399234730256</v>
      </c>
      <c r="H78" s="2">
        <f t="shared" si="33"/>
        <v>4.7014107949221846E-2</v>
      </c>
      <c r="I78" s="2">
        <f t="shared" si="34"/>
        <v>0.41392790962051995</v>
      </c>
      <c r="J78" s="2">
        <f t="shared" si="35"/>
        <v>0.50581388688510387</v>
      </c>
      <c r="K78" s="2">
        <f t="shared" si="36"/>
        <v>3.324409554515409E-2</v>
      </c>
      <c r="M78">
        <v>2005</v>
      </c>
      <c r="O78">
        <v>6142676</v>
      </c>
      <c r="P78">
        <v>19831</v>
      </c>
      <c r="R78">
        <v>6162507</v>
      </c>
      <c r="S78" s="1">
        <f t="shared" si="37"/>
        <v>6.8865478343035158E-3</v>
      </c>
    </row>
    <row r="79" spans="1:19" x14ac:dyDescent="0.35">
      <c r="A79">
        <v>2006</v>
      </c>
      <c r="B79" s="3">
        <f t="shared" si="31"/>
        <v>985.482998163449</v>
      </c>
      <c r="C79" s="10">
        <f t="shared" si="29"/>
        <v>3149.8048874362257</v>
      </c>
      <c r="D79" s="10">
        <f t="shared" si="28"/>
        <v>5342.5475376034574</v>
      </c>
      <c r="E79" s="10">
        <f t="shared" si="27"/>
        <v>527.21144505716495</v>
      </c>
      <c r="F79" s="3">
        <f t="shared" si="32"/>
        <v>10005.046868260297</v>
      </c>
      <c r="H79" s="2">
        <f t="shared" si="33"/>
        <v>9.849858887615659E-2</v>
      </c>
      <c r="I79" s="2">
        <f t="shared" si="34"/>
        <v>0.31482160242832746</v>
      </c>
      <c r="J79" s="2">
        <f t="shared" si="35"/>
        <v>0.53398525843511946</v>
      </c>
      <c r="K79" s="2">
        <f t="shared" si="36"/>
        <v>5.2694550260396517E-2</v>
      </c>
      <c r="M79">
        <v>2006</v>
      </c>
      <c r="O79">
        <v>6463430</v>
      </c>
      <c r="R79">
        <v>6463430</v>
      </c>
      <c r="S79" s="1">
        <f t="shared" si="37"/>
        <v>1.547946967517293E-3</v>
      </c>
    </row>
    <row r="80" spans="1:19" x14ac:dyDescent="0.35">
      <c r="A80">
        <v>2007</v>
      </c>
      <c r="B80" s="3">
        <f t="shared" si="31"/>
        <v>1661.1605421548902</v>
      </c>
      <c r="C80" s="10">
        <f t="shared" si="29"/>
        <v>18610.048906787659</v>
      </c>
      <c r="D80" s="10">
        <f t="shared" si="28"/>
        <v>31479.016743033681</v>
      </c>
      <c r="E80" s="10">
        <f t="shared" si="27"/>
        <v>7535.8270843586033</v>
      </c>
      <c r="F80" s="3">
        <f t="shared" si="32"/>
        <v>59286.053276334831</v>
      </c>
      <c r="H80" s="2">
        <f t="shared" si="33"/>
        <v>2.8019415197232809E-2</v>
      </c>
      <c r="I80" s="2">
        <f t="shared" si="34"/>
        <v>0.31390264452324773</v>
      </c>
      <c r="J80" s="2">
        <f t="shared" si="35"/>
        <v>0.53096833071867067</v>
      </c>
      <c r="K80" s="2">
        <f t="shared" si="36"/>
        <v>0.12710960956084882</v>
      </c>
      <c r="M80">
        <v>2007</v>
      </c>
      <c r="O80">
        <v>6242995</v>
      </c>
      <c r="R80">
        <v>6242995</v>
      </c>
      <c r="S80" s="1">
        <f t="shared" si="37"/>
        <v>9.4964121028985014E-3</v>
      </c>
    </row>
    <row r="81" spans="1:19" x14ac:dyDescent="0.35">
      <c r="A81">
        <v>2008</v>
      </c>
      <c r="B81" s="3">
        <f t="shared" si="31"/>
        <v>553.02714368509419</v>
      </c>
      <c r="C81" s="10">
        <f t="shared" si="29"/>
        <v>5534.1023990718168</v>
      </c>
      <c r="D81" s="10">
        <f t="shared" si="28"/>
        <v>10502.077890489982</v>
      </c>
      <c r="E81" s="10">
        <f t="shared" si="27"/>
        <v>1200</v>
      </c>
      <c r="F81" s="3">
        <f t="shared" si="32"/>
        <v>17789.207433246891</v>
      </c>
      <c r="H81" s="2">
        <f t="shared" si="33"/>
        <v>3.1087789928826274E-2</v>
      </c>
      <c r="I81" s="2">
        <f t="shared" si="34"/>
        <v>0.31109325245873143</v>
      </c>
      <c r="J81" s="2">
        <f t="shared" si="35"/>
        <v>0.59036232670277766</v>
      </c>
      <c r="K81" s="2">
        <f t="shared" si="36"/>
        <v>6.7456630909664736E-2</v>
      </c>
      <c r="M81">
        <v>2008</v>
      </c>
      <c r="O81">
        <v>6179993</v>
      </c>
      <c r="R81">
        <v>6179993</v>
      </c>
      <c r="S81" s="1">
        <f t="shared" si="37"/>
        <v>2.8785157901063791E-3</v>
      </c>
    </row>
    <row r="82" spans="1:19" x14ac:dyDescent="0.35">
      <c r="A82">
        <v>2009</v>
      </c>
      <c r="B82" s="3">
        <f t="shared" si="31"/>
        <v>97.828882811545157</v>
      </c>
      <c r="C82" s="10">
        <f t="shared" si="29"/>
        <v>1487.2055998548935</v>
      </c>
      <c r="D82" s="10">
        <f t="shared" si="28"/>
        <v>2574</v>
      </c>
      <c r="E82" s="10">
        <f t="shared" si="27"/>
        <v>1075.6062173966538</v>
      </c>
      <c r="F82" s="3">
        <f t="shared" si="32"/>
        <v>5234.6407000630925</v>
      </c>
      <c r="H82" s="2">
        <f t="shared" si="33"/>
        <v>1.8688748362493349E-2</v>
      </c>
      <c r="I82" s="2">
        <f t="shared" si="34"/>
        <v>0.28410843935037766</v>
      </c>
      <c r="J82" s="2">
        <f t="shared" si="35"/>
        <v>0.49172429350671115</v>
      </c>
      <c r="K82" s="2">
        <f t="shared" si="36"/>
        <v>0.20547851878041787</v>
      </c>
      <c r="M82">
        <v>2009</v>
      </c>
      <c r="O82">
        <v>6274048</v>
      </c>
      <c r="R82">
        <v>6274048</v>
      </c>
      <c r="S82" s="1">
        <f t="shared" si="37"/>
        <v>8.3433226842751158E-4</v>
      </c>
    </row>
    <row r="83" spans="1:19" x14ac:dyDescent="0.35">
      <c r="A83">
        <v>2010</v>
      </c>
      <c r="B83" s="3">
        <f t="shared" si="31"/>
        <v>736.23840910550757</v>
      </c>
      <c r="C83" s="10">
        <f t="shared" si="29"/>
        <v>10108</v>
      </c>
      <c r="D83" s="10">
        <f t="shared" si="28"/>
        <v>18188.689920358185</v>
      </c>
      <c r="E83" s="10">
        <f t="shared" si="27"/>
        <v>522.55722894802329</v>
      </c>
      <c r="F83" s="3">
        <f t="shared" si="32"/>
        <v>29555.485558411714</v>
      </c>
      <c r="H83" s="2">
        <f t="shared" si="33"/>
        <v>2.4910381108456146E-2</v>
      </c>
      <c r="I83" s="2">
        <f t="shared" si="34"/>
        <v>0.34200080996886845</v>
      </c>
      <c r="J83" s="2">
        <f t="shared" si="35"/>
        <v>0.61540825930303644</v>
      </c>
      <c r="K83" s="2">
        <f t="shared" si="36"/>
        <v>1.7680549619639038E-2</v>
      </c>
      <c r="M83">
        <v>2010</v>
      </c>
      <c r="O83">
        <v>6647430</v>
      </c>
      <c r="R83">
        <v>6647430</v>
      </c>
      <c r="S83" s="1">
        <f t="shared" si="37"/>
        <v>4.4461522059520316E-3</v>
      </c>
    </row>
    <row r="84" spans="1:19" x14ac:dyDescent="0.35">
      <c r="A84">
        <v>2011</v>
      </c>
      <c r="B84" s="3">
        <f t="shared" si="31"/>
        <v>420</v>
      </c>
      <c r="C84" s="10">
        <f t="shared" si="29"/>
        <v>2704.8231122686439</v>
      </c>
      <c r="D84" s="10">
        <f t="shared" si="28"/>
        <v>1061.7028634600329</v>
      </c>
      <c r="E84" s="10">
        <f t="shared" si="27"/>
        <v>69.59</v>
      </c>
      <c r="F84" s="3">
        <f t="shared" si="32"/>
        <v>4256.1159757286769</v>
      </c>
      <c r="H84" s="2">
        <f t="shared" si="33"/>
        <v>9.868152146114699E-2</v>
      </c>
      <c r="I84" s="2">
        <f t="shared" si="34"/>
        <v>0.63551442857605855</v>
      </c>
      <c r="J84" s="2">
        <f t="shared" si="35"/>
        <v>0.24945346168069629</v>
      </c>
      <c r="K84" s="2">
        <f t="shared" si="36"/>
        <v>1.6350588282098143E-2</v>
      </c>
      <c r="M84">
        <v>2011</v>
      </c>
      <c r="O84">
        <v>6498752</v>
      </c>
      <c r="R84">
        <v>6498752</v>
      </c>
      <c r="S84" s="1">
        <f t="shared" si="37"/>
        <v>6.5491281644978561E-4</v>
      </c>
    </row>
    <row r="85" spans="1:19" x14ac:dyDescent="0.35">
      <c r="A85">
        <v>2012</v>
      </c>
      <c r="B85" s="3">
        <f t="shared" si="31"/>
        <v>6090.6248597914155</v>
      </c>
      <c r="C85" s="10">
        <f t="shared" si="29"/>
        <v>30370.018654934029</v>
      </c>
      <c r="D85" s="10">
        <f t="shared" si="28"/>
        <v>21658.831618992266</v>
      </c>
      <c r="E85" s="10">
        <f t="shared" si="27"/>
        <v>8091.486939823214</v>
      </c>
      <c r="F85" s="3">
        <f t="shared" si="32"/>
        <v>66210.962073540926</v>
      </c>
      <c r="H85" s="2">
        <f t="shared" si="33"/>
        <v>9.1988164331859745E-2</v>
      </c>
      <c r="I85" s="2">
        <f t="shared" si="34"/>
        <v>0.45868565723606103</v>
      </c>
      <c r="J85" s="2">
        <f t="shared" si="35"/>
        <v>0.3271185154345842</v>
      </c>
      <c r="K85" s="2">
        <f t="shared" si="36"/>
        <v>0.12220766299749503</v>
      </c>
      <c r="M85">
        <v>2012</v>
      </c>
      <c r="O85">
        <v>6590975</v>
      </c>
      <c r="R85">
        <v>6590975</v>
      </c>
      <c r="S85" s="1">
        <f t="shared" si="37"/>
        <v>1.0045700685185564E-2</v>
      </c>
    </row>
    <row r="86" spans="1:19" x14ac:dyDescent="0.35">
      <c r="A86">
        <v>2013</v>
      </c>
      <c r="B86" s="3">
        <f t="shared" si="31"/>
        <v>1603.2526168144759</v>
      </c>
      <c r="C86" s="10">
        <f t="shared" si="29"/>
        <v>15216.159288295439</v>
      </c>
      <c r="D86" s="10">
        <f t="shared" si="28"/>
        <v>21718.876088262114</v>
      </c>
      <c r="E86" s="10">
        <f t="shared" si="27"/>
        <v>2203.5556299954696</v>
      </c>
      <c r="F86" s="3">
        <f t="shared" si="32"/>
        <v>40741.843623367495</v>
      </c>
      <c r="H86" s="2">
        <f t="shared" si="33"/>
        <v>3.9351498956098539E-2</v>
      </c>
      <c r="I86" s="2">
        <f t="shared" si="34"/>
        <v>0.37347743585094434</v>
      </c>
      <c r="J86" s="2">
        <f t="shared" si="35"/>
        <v>0.53308525478226632</v>
      </c>
      <c r="K86" s="2">
        <f t="shared" si="36"/>
        <v>5.4085810410690882E-2</v>
      </c>
      <c r="M86">
        <v>2013</v>
      </c>
      <c r="O86">
        <v>6314574</v>
      </c>
      <c r="R86">
        <v>6314574</v>
      </c>
      <c r="S86" s="1">
        <f t="shared" si="37"/>
        <v>6.4520336008996801E-3</v>
      </c>
    </row>
    <row r="87" spans="1:19" x14ac:dyDescent="0.35">
      <c r="A87">
        <v>2014</v>
      </c>
      <c r="B87" s="3">
        <f t="shared" si="31"/>
        <v>4423.4369146384079</v>
      </c>
      <c r="C87" s="10">
        <f t="shared" si="29"/>
        <v>21376.700675712127</v>
      </c>
      <c r="D87" s="10">
        <f t="shared" si="28"/>
        <v>15692.004579817625</v>
      </c>
      <c r="E87" s="10">
        <f t="shared" si="27"/>
        <v>1015.1409659204064</v>
      </c>
      <c r="F87" s="3">
        <f t="shared" si="32"/>
        <v>42507.283136088568</v>
      </c>
      <c r="H87" s="2">
        <f t="shared" si="33"/>
        <v>0.1040630355150344</v>
      </c>
      <c r="I87" s="2">
        <f t="shared" si="34"/>
        <v>0.50289501230351197</v>
      </c>
      <c r="J87" s="2">
        <f t="shared" si="35"/>
        <v>0.36916037493102344</v>
      </c>
      <c r="K87" s="2">
        <f t="shared" si="36"/>
        <v>2.388157725043016E-2</v>
      </c>
      <c r="M87">
        <v>2014</v>
      </c>
      <c r="O87">
        <v>5771432</v>
      </c>
      <c r="R87">
        <v>5771432</v>
      </c>
      <c r="S87" s="1">
        <f t="shared" si="37"/>
        <v>7.3651189403407284E-3</v>
      </c>
    </row>
    <row r="88" spans="1:19" x14ac:dyDescent="0.35">
      <c r="A88">
        <v>2015</v>
      </c>
      <c r="B88" s="3">
        <f t="shared" si="31"/>
        <v>6306.5726281470834</v>
      </c>
      <c r="C88" s="10">
        <f t="shared" si="29"/>
        <v>40719.256599351123</v>
      </c>
      <c r="D88" s="10">
        <f t="shared" si="28"/>
        <v>51227.872839956712</v>
      </c>
      <c r="E88" s="10">
        <f t="shared" si="27"/>
        <v>2704.8158907451898</v>
      </c>
      <c r="F88" s="3">
        <f t="shared" si="32"/>
        <v>100958.51795820011</v>
      </c>
      <c r="H88" s="2">
        <f t="shared" si="33"/>
        <v>6.2466969164089704E-2</v>
      </c>
      <c r="I88" s="2">
        <f t="shared" si="34"/>
        <v>0.4033266080253885</v>
      </c>
      <c r="J88" s="2">
        <f t="shared" si="35"/>
        <v>0.50741506388957303</v>
      </c>
      <c r="K88" s="2">
        <f t="shared" si="36"/>
        <v>2.6791358920948756E-2</v>
      </c>
      <c r="M88">
        <v>2015</v>
      </c>
      <c r="O88">
        <v>6691445</v>
      </c>
      <c r="R88">
        <v>6691445</v>
      </c>
      <c r="S88" s="1">
        <f t="shared" si="37"/>
        <v>1.5087700482959975E-2</v>
      </c>
    </row>
    <row r="89" spans="1:19" x14ac:dyDescent="0.35">
      <c r="A89">
        <v>2016</v>
      </c>
      <c r="B89" s="3">
        <f t="shared" si="31"/>
        <v>531.76710147656604</v>
      </c>
      <c r="C89" s="10">
        <f t="shared" si="29"/>
        <v>13845.885976834845</v>
      </c>
      <c r="D89" s="10">
        <f t="shared" si="28"/>
        <v>14495.20831755713</v>
      </c>
      <c r="E89" s="10">
        <f t="shared" si="27"/>
        <v>2191.1472108390572</v>
      </c>
      <c r="F89" s="3">
        <f t="shared" si="32"/>
        <v>31064.008606707597</v>
      </c>
      <c r="H89" s="2">
        <f t="shared" si="33"/>
        <v>1.7118431436493439E-2</v>
      </c>
      <c r="I89" s="2">
        <f t="shared" si="34"/>
        <v>0.44572116084995955</v>
      </c>
      <c r="J89" s="2">
        <f t="shared" si="35"/>
        <v>0.46662388299838431</v>
      </c>
      <c r="K89" s="2">
        <f t="shared" si="36"/>
        <v>7.0536524715162696E-2</v>
      </c>
      <c r="M89">
        <v>2016</v>
      </c>
      <c r="N89">
        <v>4077596</v>
      </c>
      <c r="O89">
        <v>2197221</v>
      </c>
      <c r="R89">
        <v>6274817</v>
      </c>
      <c r="S89" s="1">
        <f t="shared" si="37"/>
        <v>4.9505839941957827E-3</v>
      </c>
    </row>
    <row r="90" spans="1:19" x14ac:dyDescent="0.35">
      <c r="A90">
        <v>2017</v>
      </c>
      <c r="B90" s="3">
        <f t="shared" si="31"/>
        <v>3345.9743009018689</v>
      </c>
      <c r="C90" s="10">
        <f t="shared" si="29"/>
        <v>41297.663078670274</v>
      </c>
      <c r="D90" s="10">
        <f t="shared" si="28"/>
        <v>47615.812926753555</v>
      </c>
      <c r="E90" s="10">
        <f t="shared" si="27"/>
        <v>3281</v>
      </c>
      <c r="F90" s="3">
        <f t="shared" si="32"/>
        <v>95540.4503063257</v>
      </c>
      <c r="H90" s="2">
        <f t="shared" si="33"/>
        <v>3.5021546268348844E-2</v>
      </c>
      <c r="I90" s="2">
        <f t="shared" si="34"/>
        <v>0.43225317597164359</v>
      </c>
      <c r="J90" s="2">
        <f t="shared" si="35"/>
        <v>0.49838380261015924</v>
      </c>
      <c r="K90" s="2">
        <f t="shared" si="36"/>
        <v>3.4341475149848297E-2</v>
      </c>
      <c r="M90">
        <v>2017</v>
      </c>
      <c r="O90">
        <v>5948230</v>
      </c>
      <c r="P90">
        <v>95438</v>
      </c>
      <c r="R90">
        <v>6043668</v>
      </c>
      <c r="S90" s="1">
        <f>F90/R90</f>
        <v>1.5808355175420903E-2</v>
      </c>
    </row>
    <row r="91" spans="1:19" x14ac:dyDescent="0.35">
      <c r="A91">
        <v>2018</v>
      </c>
      <c r="B91" s="3">
        <f t="shared" si="31"/>
        <v>4136.67</v>
      </c>
      <c r="C91" s="10">
        <f t="shared" si="29"/>
        <v>44713.649308136897</v>
      </c>
      <c r="D91" s="10">
        <f t="shared" si="28"/>
        <v>51433</v>
      </c>
      <c r="E91" s="10">
        <f t="shared" si="27"/>
        <v>0</v>
      </c>
      <c r="M91">
        <v>2018</v>
      </c>
      <c r="O91">
        <v>5751714</v>
      </c>
      <c r="P91">
        <v>98372</v>
      </c>
      <c r="R91">
        <v>5850086</v>
      </c>
    </row>
    <row r="92" spans="1:19" x14ac:dyDescent="0.35">
      <c r="A92">
        <v>2019</v>
      </c>
      <c r="B92" s="3">
        <f t="shared" si="31"/>
        <v>1932.7710746874768</v>
      </c>
      <c r="C92" s="10">
        <f t="shared" si="29"/>
        <v>64863</v>
      </c>
      <c r="D92" s="10">
        <f t="shared" si="28"/>
        <v>0</v>
      </c>
      <c r="E92" s="10">
        <f t="shared" si="27"/>
        <v>0</v>
      </c>
      <c r="M92">
        <v>2019</v>
      </c>
      <c r="O92">
        <v>6397220</v>
      </c>
      <c r="R92">
        <v>6397220</v>
      </c>
    </row>
    <row r="93" spans="1:19" x14ac:dyDescent="0.35">
      <c r="A93">
        <v>2020</v>
      </c>
      <c r="B93" s="3">
        <f t="shared" si="31"/>
        <v>1195</v>
      </c>
      <c r="C93" s="10">
        <f t="shared" si="29"/>
        <v>0</v>
      </c>
      <c r="D93" s="10">
        <f t="shared" si="28"/>
        <v>0</v>
      </c>
      <c r="E93" s="10">
        <f t="shared" si="27"/>
        <v>0</v>
      </c>
      <c r="M93">
        <v>2020</v>
      </c>
      <c r="O93">
        <v>6405406</v>
      </c>
      <c r="R93">
        <v>6405406</v>
      </c>
    </row>
    <row r="94" spans="1:19" x14ac:dyDescent="0.35">
      <c r="A94">
        <v>2021</v>
      </c>
      <c r="B94" s="3">
        <f t="shared" si="31"/>
        <v>0</v>
      </c>
      <c r="C94" s="10">
        <f t="shared" si="29"/>
        <v>0</v>
      </c>
      <c r="D94" s="10">
        <f t="shared" si="28"/>
        <v>0</v>
      </c>
      <c r="E94" s="10">
        <f t="shared" si="27"/>
        <v>0</v>
      </c>
      <c r="M94">
        <v>2021</v>
      </c>
      <c r="O94">
        <v>6373135</v>
      </c>
      <c r="R94">
        <v>6373135</v>
      </c>
    </row>
    <row r="95" spans="1:19" x14ac:dyDescent="0.35">
      <c r="M95">
        <v>2022</v>
      </c>
      <c r="O95">
        <v>5491439</v>
      </c>
      <c r="R95">
        <v>5491439</v>
      </c>
    </row>
    <row r="96" spans="1:19" x14ac:dyDescent="0.35">
      <c r="G96" s="11" t="s">
        <v>769</v>
      </c>
      <c r="H96" s="2">
        <f>AVERAGE(H69:H90)</f>
        <v>4.1218053636477167E-2</v>
      </c>
      <c r="I96" s="2">
        <f t="shared" ref="I96:K96" si="38">AVERAGE(I69:I90)</f>
        <v>0.35064157383358602</v>
      </c>
      <c r="J96" s="2">
        <f t="shared" si="38"/>
        <v>0.51331883707158854</v>
      </c>
      <c r="K96" s="2">
        <f t="shared" si="38"/>
        <v>9.4821535458348205E-2</v>
      </c>
    </row>
  </sheetData>
  <pageMargins left="0.7" right="0.7" top="0.75" bottom="0.75" header="0.3" footer="0.3"/>
  <pageSetup orientation="portrait" r:id="rId1"/>
  <ignoredErrors>
    <ignoredError sqref="F8:F46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8CF-F4CF-4057-9AAC-C096A9C58430}">
  <dimension ref="B4:AA48"/>
  <sheetViews>
    <sheetView topLeftCell="A5" zoomScale="80" zoomScaleNormal="80" workbookViewId="0">
      <selection activeCell="J24" sqref="J24:J48"/>
    </sheetView>
  </sheetViews>
  <sheetFormatPr defaultRowHeight="14.5" x14ac:dyDescent="0.35"/>
  <cols>
    <col min="3" max="8" width="10.26953125" customWidth="1"/>
    <col min="9" max="9" width="3.54296875" customWidth="1"/>
    <col min="10" max="15" width="10.26953125" customWidth="1"/>
  </cols>
  <sheetData>
    <row r="4" spans="2:27" ht="77" customHeight="1" x14ac:dyDescent="0.35">
      <c r="B4" s="44" t="s">
        <v>61</v>
      </c>
      <c r="C4" s="44" t="s">
        <v>66</v>
      </c>
      <c r="D4" s="44" t="s">
        <v>62</v>
      </c>
      <c r="E4" s="44" t="s">
        <v>63</v>
      </c>
      <c r="F4" s="44" t="s">
        <v>64</v>
      </c>
      <c r="G4" s="44" t="s">
        <v>65</v>
      </c>
      <c r="H4" s="44" t="s">
        <v>72</v>
      </c>
      <c r="I4" s="44"/>
      <c r="J4" s="44" t="s">
        <v>67</v>
      </c>
      <c r="K4" s="44" t="s">
        <v>68</v>
      </c>
      <c r="L4" s="44" t="s">
        <v>69</v>
      </c>
      <c r="M4" s="44" t="s">
        <v>70</v>
      </c>
      <c r="N4" s="44" t="s">
        <v>71</v>
      </c>
      <c r="O4" s="43"/>
      <c r="P4" s="44" t="s">
        <v>66</v>
      </c>
      <c r="Q4" s="44" t="s">
        <v>62</v>
      </c>
      <c r="R4" s="44" t="s">
        <v>63</v>
      </c>
      <c r="S4" s="44" t="s">
        <v>64</v>
      </c>
      <c r="T4" s="44" t="s">
        <v>65</v>
      </c>
      <c r="U4" s="44" t="s">
        <v>72</v>
      </c>
      <c r="V4" s="44"/>
      <c r="W4" s="44" t="s">
        <v>67</v>
      </c>
      <c r="X4" s="44" t="s">
        <v>68</v>
      </c>
      <c r="Y4" s="44" t="s">
        <v>69</v>
      </c>
      <c r="Z4" s="44" t="s">
        <v>70</v>
      </c>
      <c r="AA4" s="44" t="s">
        <v>71</v>
      </c>
    </row>
    <row r="5" spans="2:27" x14ac:dyDescent="0.35">
      <c r="B5">
        <v>1979</v>
      </c>
      <c r="C5" s="8">
        <v>0.22556390977443605</v>
      </c>
      <c r="D5" s="34">
        <v>0.11956721070970108</v>
      </c>
      <c r="E5" s="34">
        <v>8.3256922794791854E-2</v>
      </c>
      <c r="F5" s="34">
        <v>0.18815331010452963</v>
      </c>
      <c r="G5" s="34">
        <v>3.9427837887401423E-2</v>
      </c>
      <c r="H5" s="34">
        <v>0.43040528149642399</v>
      </c>
      <c r="I5" s="34"/>
      <c r="J5" s="34">
        <v>0.65596919127086006</v>
      </c>
      <c r="K5" s="34">
        <v>5.0614340729873461E-2</v>
      </c>
      <c r="L5" s="34">
        <v>0.70658353200073354</v>
      </c>
      <c r="M5" s="34">
        <v>0.29341646799926646</v>
      </c>
      <c r="N5" s="34"/>
      <c r="O5" s="34"/>
    </row>
    <row r="6" spans="2:27" x14ac:dyDescent="0.35">
      <c r="B6">
        <v>1980</v>
      </c>
      <c r="C6" s="34">
        <v>0.35311572700296734</v>
      </c>
      <c r="D6" s="34">
        <v>8.5262116716122646E-2</v>
      </c>
      <c r="E6" s="34">
        <v>7.5568743818001979E-2</v>
      </c>
      <c r="F6" s="34">
        <v>0.13313550939663699</v>
      </c>
      <c r="G6" s="34">
        <v>1.6419386745796242E-2</v>
      </c>
      <c r="H6" s="34">
        <v>0.31038575667655782</v>
      </c>
      <c r="I6" s="34"/>
      <c r="J6" s="34">
        <v>0.66350148367952533</v>
      </c>
      <c r="K6" s="34">
        <v>0.12561819980217603</v>
      </c>
      <c r="L6" s="34">
        <v>0.78911968348170136</v>
      </c>
      <c r="M6" s="34">
        <v>0.21088031651829872</v>
      </c>
      <c r="N6" s="34"/>
      <c r="O6" s="34"/>
    </row>
    <row r="7" spans="2:27" x14ac:dyDescent="0.35">
      <c r="B7">
        <v>1981</v>
      </c>
      <c r="C7" s="34">
        <v>0.35529715762273895</v>
      </c>
      <c r="D7" s="34">
        <v>0.1388888888888889</v>
      </c>
      <c r="E7" s="34">
        <v>5.9108527131782954E-2</v>
      </c>
      <c r="F7" s="34">
        <v>0.13275193798449611</v>
      </c>
      <c r="G7" s="34">
        <v>3.036175710594315E-2</v>
      </c>
      <c r="H7" s="34">
        <v>0.36111111111111105</v>
      </c>
      <c r="I7" s="34"/>
      <c r="J7" s="34">
        <v>0.71640826873385011</v>
      </c>
      <c r="K7" s="34">
        <v>0.14825581395348839</v>
      </c>
      <c r="L7" s="34">
        <v>0.86466408268733841</v>
      </c>
      <c r="M7" s="34">
        <v>0.13533591731266151</v>
      </c>
      <c r="N7" s="34"/>
      <c r="O7" s="34"/>
    </row>
    <row r="8" spans="2:27" x14ac:dyDescent="0.35">
      <c r="B8">
        <v>1982</v>
      </c>
      <c r="C8" s="34">
        <v>0.3501705029838022</v>
      </c>
      <c r="D8" s="34">
        <v>0.1474850809889173</v>
      </c>
      <c r="E8" s="34">
        <v>6.2020460358056272E-2</v>
      </c>
      <c r="F8" s="34">
        <v>0.11636828644501279</v>
      </c>
      <c r="G8" s="34">
        <v>2.3231031543052002E-2</v>
      </c>
      <c r="H8" s="34">
        <v>0.34910485933503838</v>
      </c>
      <c r="I8" s="34"/>
      <c r="J8" s="34">
        <v>0.69927536231884058</v>
      </c>
      <c r="K8" s="34">
        <v>0.18414322250639387</v>
      </c>
      <c r="L8" s="34">
        <v>0.8834185848252345</v>
      </c>
      <c r="M8" s="34">
        <v>0.11636828644501279</v>
      </c>
      <c r="N8" s="34"/>
      <c r="O8" s="34"/>
    </row>
    <row r="9" spans="2:27" x14ac:dyDescent="0.35">
      <c r="B9">
        <v>1983</v>
      </c>
      <c r="C9" s="34">
        <v>0.44686581782566115</v>
      </c>
      <c r="D9" s="34">
        <v>0.11092066601371205</v>
      </c>
      <c r="E9" s="34">
        <v>5.680705190989227E-2</v>
      </c>
      <c r="F9" s="34">
        <v>0.10259549461312439</v>
      </c>
      <c r="G9" s="34">
        <v>9.7943192948090115E-3</v>
      </c>
      <c r="H9" s="34">
        <v>0.2801175318315377</v>
      </c>
      <c r="I9" s="34"/>
      <c r="J9" s="34">
        <v>0.7269833496571988</v>
      </c>
      <c r="K9" s="34">
        <v>0.19662095984329089</v>
      </c>
      <c r="L9" s="34">
        <v>0.92360430950048966</v>
      </c>
      <c r="M9" s="34">
        <v>7.6395690499510283E-2</v>
      </c>
      <c r="N9" s="34"/>
      <c r="O9" s="34"/>
    </row>
    <row r="10" spans="2:27" x14ac:dyDescent="0.35">
      <c r="B10">
        <v>1984</v>
      </c>
      <c r="C10" s="34">
        <v>0.34331518451300658</v>
      </c>
      <c r="D10" s="34">
        <v>0.13762855414398065</v>
      </c>
      <c r="E10" s="34">
        <v>6.6848154869933452E-2</v>
      </c>
      <c r="F10" s="34">
        <v>6.6243194192377508E-2</v>
      </c>
      <c r="G10" s="34">
        <v>1.8451300665456746E-2</v>
      </c>
      <c r="H10" s="34">
        <v>0.28917120387174838</v>
      </c>
      <c r="I10" s="34"/>
      <c r="J10" s="34">
        <v>0.63248638838475502</v>
      </c>
      <c r="K10" s="34">
        <v>0.29612825166364187</v>
      </c>
      <c r="L10" s="34">
        <v>0.92861464004839689</v>
      </c>
      <c r="M10" s="34">
        <v>7.1082879612825167E-2</v>
      </c>
      <c r="N10" s="34">
        <v>0.68243734067417161</v>
      </c>
      <c r="O10" s="34"/>
    </row>
    <row r="11" spans="2:27" x14ac:dyDescent="0.35">
      <c r="B11">
        <v>1985</v>
      </c>
      <c r="C11" s="34">
        <v>0.34946871310507677</v>
      </c>
      <c r="D11" s="34">
        <v>0.15997638724911453</v>
      </c>
      <c r="E11" s="34">
        <v>1.4167650531286893E-2</v>
      </c>
      <c r="F11" s="34">
        <v>4.6635182998819372E-2</v>
      </c>
      <c r="G11" s="34">
        <v>2.5383707201889018E-2</v>
      </c>
      <c r="H11" s="34">
        <v>0.24616292798110981</v>
      </c>
      <c r="I11" s="34"/>
      <c r="J11" s="34">
        <v>0.59563164108618649</v>
      </c>
      <c r="K11" s="34">
        <v>0.16233766233766234</v>
      </c>
      <c r="L11" s="34">
        <v>0.75796930342384883</v>
      </c>
      <c r="M11" s="34">
        <v>0.23966942148760331</v>
      </c>
      <c r="N11" s="34"/>
      <c r="O11" s="34"/>
    </row>
    <row r="12" spans="2:27" x14ac:dyDescent="0.35">
      <c r="B12">
        <v>1986</v>
      </c>
      <c r="C12" s="34">
        <v>0.26535087719298245</v>
      </c>
      <c r="D12" s="34">
        <v>8.8815789473684209E-2</v>
      </c>
      <c r="E12" s="34">
        <v>6.2499999999999993E-2</v>
      </c>
      <c r="F12" s="34">
        <v>4.1666666666666657E-2</v>
      </c>
      <c r="G12" s="34">
        <v>1.8640350877192978E-2</v>
      </c>
      <c r="H12" s="34">
        <v>0.21162280701754388</v>
      </c>
      <c r="I12" s="34"/>
      <c r="J12" s="34">
        <v>0.47697368421052633</v>
      </c>
      <c r="K12" s="34">
        <v>0.28399122807017541</v>
      </c>
      <c r="L12" s="34">
        <v>0.76096491228070162</v>
      </c>
      <c r="M12" s="34">
        <v>0.23903508771929827</v>
      </c>
      <c r="N12" s="34"/>
      <c r="O12" s="34"/>
    </row>
    <row r="13" spans="2:27" x14ac:dyDescent="0.35">
      <c r="B13">
        <v>1987</v>
      </c>
      <c r="C13" s="34">
        <v>0.15123456790123455</v>
      </c>
      <c r="D13" s="34">
        <v>7.407407407407407E-2</v>
      </c>
      <c r="E13" s="34">
        <v>2.8395061728395062E-2</v>
      </c>
      <c r="F13" s="34">
        <v>5.7407407407407407E-2</v>
      </c>
      <c r="G13" s="34">
        <v>1.8518518518518517E-2</v>
      </c>
      <c r="H13" s="34">
        <v>0.17839506172839506</v>
      </c>
      <c r="I13" s="34"/>
      <c r="J13" s="34">
        <v>0.32962962962962961</v>
      </c>
      <c r="K13" s="34">
        <v>0.1950617283950617</v>
      </c>
      <c r="L13" s="34">
        <v>0.52469135802469136</v>
      </c>
      <c r="M13" s="34">
        <v>0.47469135802469142</v>
      </c>
      <c r="N13" s="34"/>
      <c r="O13" s="34"/>
    </row>
    <row r="14" spans="2:27" x14ac:dyDescent="0.35">
      <c r="B14">
        <v>1988</v>
      </c>
      <c r="C14" s="34">
        <v>0.17499999999999999</v>
      </c>
      <c r="D14" s="34">
        <v>8.7974683544303808E-2</v>
      </c>
      <c r="E14" s="34">
        <v>6.0126582278481007E-2</v>
      </c>
      <c r="F14" s="34">
        <v>3.2278481012658226E-2</v>
      </c>
      <c r="G14" s="34">
        <v>0.05</v>
      </c>
      <c r="H14" s="34">
        <v>0.23037974683544304</v>
      </c>
      <c r="I14" s="34"/>
      <c r="J14" s="34">
        <v>0.40537974683544303</v>
      </c>
      <c r="K14" s="34">
        <v>0.19651898734177217</v>
      </c>
      <c r="L14" s="34">
        <v>0.60189873417721518</v>
      </c>
      <c r="M14" s="34">
        <v>0.39715189873417722</v>
      </c>
      <c r="N14" s="34"/>
      <c r="O14" s="34"/>
    </row>
    <row r="15" spans="2:27" x14ac:dyDescent="0.35">
      <c r="B15">
        <v>1989</v>
      </c>
      <c r="C15" s="34">
        <v>0.1824396171958074</v>
      </c>
      <c r="D15" s="34">
        <v>0.10071396020051647</v>
      </c>
      <c r="E15" s="34">
        <v>3.6153729302749509E-2</v>
      </c>
      <c r="F15" s="34">
        <v>2.901412729758469E-2</v>
      </c>
      <c r="G15" s="34">
        <v>2.4001215251405136E-2</v>
      </c>
      <c r="H15" s="34">
        <v>0.18988303205225582</v>
      </c>
      <c r="I15" s="34"/>
      <c r="J15" s="34">
        <v>0.37232264924806313</v>
      </c>
      <c r="K15" s="34">
        <v>0.32933313079143245</v>
      </c>
      <c r="L15" s="34">
        <v>0.70165578003949558</v>
      </c>
      <c r="M15" s="34">
        <v>0.29834421996050431</v>
      </c>
      <c r="N15" s="34"/>
      <c r="O15" s="34"/>
    </row>
    <row r="16" spans="2:27" x14ac:dyDescent="0.35">
      <c r="B16">
        <v>1990</v>
      </c>
      <c r="C16" s="34">
        <v>0.23438621679827709</v>
      </c>
      <c r="D16" s="34">
        <v>9.9246231155778894E-2</v>
      </c>
      <c r="E16" s="34">
        <v>6.9903086862885863E-2</v>
      </c>
      <c r="F16" s="34">
        <v>3.903445800430725E-2</v>
      </c>
      <c r="G16" s="34">
        <v>1.7229002153625269E-2</v>
      </c>
      <c r="H16" s="34">
        <v>0.22541277817659724</v>
      </c>
      <c r="I16" s="34"/>
      <c r="J16" s="34">
        <v>0.45979899497487436</v>
      </c>
      <c r="K16" s="34">
        <v>0.15470208183776024</v>
      </c>
      <c r="L16" s="34">
        <v>0.61450107681263466</v>
      </c>
      <c r="M16" s="34">
        <v>0.38540918880114861</v>
      </c>
      <c r="N16" s="34"/>
      <c r="O16" s="34"/>
    </row>
    <row r="17" spans="2:15" x14ac:dyDescent="0.35">
      <c r="B17">
        <v>1991</v>
      </c>
      <c r="C17" s="34">
        <v>0.25204428685143637</v>
      </c>
      <c r="D17" s="34">
        <v>0.10196106809465232</v>
      </c>
      <c r="E17" s="34">
        <v>5.4634922932194803E-2</v>
      </c>
      <c r="F17" s="34">
        <v>3.5747883349012237E-2</v>
      </c>
      <c r="G17" s="34">
        <v>2.4965627035241335E-2</v>
      </c>
      <c r="H17" s="34">
        <v>0.21730950141110073</v>
      </c>
      <c r="I17" s="34"/>
      <c r="J17" s="34">
        <v>0.4693537882625371</v>
      </c>
      <c r="K17" s="34">
        <v>0.26181344525653089</v>
      </c>
      <c r="L17" s="34">
        <v>0.73116723351906798</v>
      </c>
      <c r="M17" s="34">
        <v>0.26868803820826398</v>
      </c>
      <c r="N17" s="34"/>
      <c r="O17" s="34"/>
    </row>
    <row r="18" spans="2:15" x14ac:dyDescent="0.35">
      <c r="B18">
        <v>1992</v>
      </c>
      <c r="C18" s="34">
        <v>0.32684173422629542</v>
      </c>
      <c r="D18" s="34">
        <v>7.701797673598873E-2</v>
      </c>
      <c r="E18" s="34">
        <v>0.17976735988720477</v>
      </c>
      <c r="F18" s="34">
        <v>3.8068382093761011E-2</v>
      </c>
      <c r="G18" s="34">
        <v>1.7183644695100461E-2</v>
      </c>
      <c r="H18" s="34">
        <v>0.31203736341205496</v>
      </c>
      <c r="I18" s="34"/>
      <c r="J18" s="34">
        <v>0.63887909763835038</v>
      </c>
      <c r="K18" s="34">
        <v>5.1991540359534724E-2</v>
      </c>
      <c r="L18" s="34">
        <v>0.69087063799788506</v>
      </c>
      <c r="M18" s="34">
        <v>0.30851251321818823</v>
      </c>
      <c r="N18" s="34"/>
      <c r="O18" s="34"/>
    </row>
    <row r="19" spans="2:15" x14ac:dyDescent="0.35">
      <c r="B19">
        <v>1993</v>
      </c>
      <c r="C19" s="34">
        <v>0.20718437919212998</v>
      </c>
      <c r="D19" s="34">
        <v>8.4811447309584148E-2</v>
      </c>
      <c r="E19" s="34">
        <v>0.15501565061857206</v>
      </c>
      <c r="F19" s="34">
        <v>2.7127738858250115E-2</v>
      </c>
      <c r="G19" s="34">
        <v>3.145029065434491E-2</v>
      </c>
      <c r="H19" s="34">
        <v>0.29840512744075121</v>
      </c>
      <c r="I19" s="34"/>
      <c r="J19" s="34">
        <v>0.50558950663288116</v>
      </c>
      <c r="K19" s="34">
        <v>0.19168281413027277</v>
      </c>
      <c r="L19" s="34">
        <v>0.69727232076315393</v>
      </c>
      <c r="M19" s="34">
        <v>0.30257862572663585</v>
      </c>
      <c r="N19" s="34"/>
      <c r="O19" s="34"/>
    </row>
    <row r="20" spans="2:15" x14ac:dyDescent="0.35">
      <c r="B20">
        <v>1994</v>
      </c>
      <c r="C20" s="34">
        <v>0.2816046450250726</v>
      </c>
      <c r="D20" s="34">
        <v>9.6859329638427014E-2</v>
      </c>
      <c r="E20" s="34">
        <v>6.5716547901821062E-2</v>
      </c>
      <c r="F20" s="34">
        <v>2.2169437846397466E-2</v>
      </c>
      <c r="G20" s="34">
        <v>3.1934547373977301E-2</v>
      </c>
      <c r="H20" s="34">
        <v>0.21667986276062284</v>
      </c>
      <c r="I20" s="34"/>
      <c r="J20" s="34">
        <v>0.49828450778569544</v>
      </c>
      <c r="K20" s="34">
        <v>0.26814462918975984</v>
      </c>
      <c r="L20" s="34">
        <v>0.76642913697545534</v>
      </c>
      <c r="M20" s="34">
        <v>0.23357086302454472</v>
      </c>
      <c r="N20" s="34"/>
      <c r="O20" s="34"/>
    </row>
    <row r="21" spans="2:15" x14ac:dyDescent="0.35">
      <c r="B21">
        <v>1995</v>
      </c>
      <c r="C21" s="34">
        <v>0.19624916275954454</v>
      </c>
      <c r="D21" s="34">
        <v>4.9564634963161422E-2</v>
      </c>
      <c r="E21" s="34">
        <v>2.4112525117213658E-2</v>
      </c>
      <c r="F21" s="34">
        <v>7.367716008037508E-3</v>
      </c>
      <c r="G21" s="34">
        <v>3.8847957133288681E-2</v>
      </c>
      <c r="H21" s="34">
        <v>0.11989283322170127</v>
      </c>
      <c r="I21" s="34"/>
      <c r="J21" s="34">
        <v>0.31614199598124582</v>
      </c>
      <c r="K21" s="34">
        <v>0.13730743469524448</v>
      </c>
      <c r="L21" s="34">
        <v>0.45344943067649024</v>
      </c>
      <c r="M21" s="34">
        <v>0.54320160750167445</v>
      </c>
      <c r="N21" s="34">
        <v>0.46072593111685756</v>
      </c>
      <c r="O21" s="34"/>
    </row>
    <row r="22" spans="2:15" x14ac:dyDescent="0.35">
      <c r="B22">
        <v>1996</v>
      </c>
      <c r="C22" s="34">
        <v>0.12887828162291171</v>
      </c>
      <c r="D22" s="34">
        <v>2.9832935560859187E-2</v>
      </c>
      <c r="E22" s="34">
        <v>7.1599045346062047E-3</v>
      </c>
      <c r="F22" s="34">
        <v>2.2673031026252986E-2</v>
      </c>
      <c r="G22" s="34">
        <v>3.1026252983293555E-2</v>
      </c>
      <c r="H22" s="34">
        <v>9.0692124105011943E-2</v>
      </c>
      <c r="I22" s="34"/>
      <c r="J22" s="34">
        <v>0.21957040572792366</v>
      </c>
      <c r="K22" s="34">
        <v>2.1479713603818614E-2</v>
      </c>
      <c r="L22" s="34">
        <v>0.24105011933174225</v>
      </c>
      <c r="M22" s="34">
        <v>0.75894988066825775</v>
      </c>
      <c r="N22" s="34"/>
      <c r="O22" s="34"/>
    </row>
    <row r="23" spans="2:15" x14ac:dyDescent="0.35">
      <c r="B23">
        <v>1997</v>
      </c>
      <c r="C23" s="34">
        <v>0.23364907532701851</v>
      </c>
      <c r="D23" s="34">
        <v>6.4501578709968421E-2</v>
      </c>
      <c r="E23" s="34">
        <v>1.3531799729364004E-3</v>
      </c>
      <c r="F23" s="34">
        <v>3.4280559314388816E-2</v>
      </c>
      <c r="G23" s="34">
        <v>3.0221019395579612E-2</v>
      </c>
      <c r="H23" s="34">
        <v>0.13035633739287325</v>
      </c>
      <c r="I23" s="34"/>
      <c r="J23" s="34">
        <v>0.36400541271989179</v>
      </c>
      <c r="K23" s="34">
        <v>0.23139377537212449</v>
      </c>
      <c r="L23" s="34">
        <v>0.5953991880920162</v>
      </c>
      <c r="M23" s="34">
        <v>0.40414975191700497</v>
      </c>
      <c r="N23" s="34"/>
      <c r="O23" s="34"/>
    </row>
    <row r="24" spans="2:15" x14ac:dyDescent="0.35">
      <c r="B24">
        <v>1998</v>
      </c>
      <c r="C24" s="34">
        <v>0.24425558703179104</v>
      </c>
      <c r="D24" s="34">
        <v>8.5930122757318234E-2</v>
      </c>
      <c r="E24" s="34">
        <v>1.4793830657853321E-2</v>
      </c>
      <c r="F24" s="34">
        <v>4.4066729619137547E-3</v>
      </c>
      <c r="G24" s="34">
        <v>4.2178155492603085E-2</v>
      </c>
      <c r="H24" s="34">
        <v>0.14730878186968838</v>
      </c>
      <c r="I24" s="34"/>
      <c r="J24" s="34">
        <v>0.39156436890147944</v>
      </c>
      <c r="K24" s="34">
        <v>0.20522505508341204</v>
      </c>
      <c r="L24" s="34">
        <v>0.59678942398489143</v>
      </c>
      <c r="M24" s="34">
        <v>0.40258105130626376</v>
      </c>
      <c r="N24" s="34"/>
      <c r="O24" s="34"/>
    </row>
    <row r="25" spans="2:15" x14ac:dyDescent="0.35">
      <c r="B25">
        <v>1999</v>
      </c>
      <c r="C25" s="34">
        <v>0.21295546558704456</v>
      </c>
      <c r="D25" s="34">
        <v>0.1222672064777328</v>
      </c>
      <c r="E25" s="34">
        <v>8.9068825910931168E-3</v>
      </c>
      <c r="F25" s="34">
        <v>5.6680161943319842E-3</v>
      </c>
      <c r="G25" s="34">
        <v>3.4008097165991902E-2</v>
      </c>
      <c r="H25" s="34">
        <v>0.17085020242914978</v>
      </c>
      <c r="I25" s="34"/>
      <c r="J25" s="34">
        <v>0.38380566801619437</v>
      </c>
      <c r="K25" s="34">
        <v>0.24372469635627531</v>
      </c>
      <c r="L25" s="34">
        <v>0.62753036437246967</v>
      </c>
      <c r="M25" s="34">
        <v>0.37246963562753038</v>
      </c>
      <c r="N25" s="34"/>
      <c r="O25" s="34"/>
    </row>
    <row r="26" spans="2:15" x14ac:dyDescent="0.35">
      <c r="B26">
        <v>2000</v>
      </c>
      <c r="C26" s="34">
        <v>7.3059360730593603E-2</v>
      </c>
      <c r="D26" s="34">
        <v>5.4794520547945202E-2</v>
      </c>
      <c r="E26" s="34">
        <v>0</v>
      </c>
      <c r="F26" s="34">
        <v>0</v>
      </c>
      <c r="G26" s="34">
        <v>6.8493150684931503E-2</v>
      </c>
      <c r="H26" s="34">
        <v>0.12328767123287669</v>
      </c>
      <c r="I26" s="34"/>
      <c r="J26" s="34">
        <v>0.19634703196347028</v>
      </c>
      <c r="K26" s="34">
        <v>0</v>
      </c>
      <c r="L26" s="34">
        <v>0.19634703196347028</v>
      </c>
      <c r="M26" s="34">
        <v>0.80365296803652964</v>
      </c>
      <c r="N26" s="34"/>
      <c r="O26" s="34"/>
    </row>
    <row r="27" spans="2:15" x14ac:dyDescent="0.35">
      <c r="B27">
        <v>2001</v>
      </c>
      <c r="C27" s="34">
        <v>6.1965811965811968E-2</v>
      </c>
      <c r="D27" s="34">
        <v>0</v>
      </c>
      <c r="E27" s="34">
        <v>1.6025641025641024E-2</v>
      </c>
      <c r="F27" s="34">
        <v>5.341880341880342E-3</v>
      </c>
      <c r="G27" s="34">
        <v>3.4188034188034191E-2</v>
      </c>
      <c r="H27" s="34">
        <v>5.5555555555555552E-2</v>
      </c>
      <c r="I27" s="34"/>
      <c r="J27" s="34">
        <v>0.11752136752136753</v>
      </c>
      <c r="K27" s="34">
        <v>1.7094017094017096E-2</v>
      </c>
      <c r="L27" s="34">
        <v>0.13461538461538464</v>
      </c>
      <c r="M27" s="34">
        <v>0.86538461538461542</v>
      </c>
      <c r="N27" s="34"/>
      <c r="O27" s="34"/>
    </row>
    <row r="28" spans="2:15" x14ac:dyDescent="0.35">
      <c r="B28">
        <v>2002</v>
      </c>
      <c r="C28" s="34">
        <v>0.15019193857965452</v>
      </c>
      <c r="D28" s="34">
        <v>5.9980806142034541E-2</v>
      </c>
      <c r="E28" s="34">
        <v>1.2955854126679463E-2</v>
      </c>
      <c r="F28" s="34">
        <v>2.1113243761996161E-2</v>
      </c>
      <c r="G28" s="34">
        <v>2.591170825335893E-2</v>
      </c>
      <c r="H28" s="34">
        <v>0.11996161228406908</v>
      </c>
      <c r="I28" s="34"/>
      <c r="J28" s="34">
        <v>0.27015355086372361</v>
      </c>
      <c r="K28" s="34">
        <v>0.22168905950095968</v>
      </c>
      <c r="L28" s="34">
        <v>0.4918426103646833</v>
      </c>
      <c r="M28" s="34">
        <v>0.50815738963531665</v>
      </c>
      <c r="N28" s="34"/>
      <c r="O28" s="34"/>
    </row>
    <row r="29" spans="2:15" x14ac:dyDescent="0.35">
      <c r="B29">
        <v>2003</v>
      </c>
      <c r="C29" s="34">
        <v>0.19563758389261743</v>
      </c>
      <c r="D29" s="34">
        <v>2.4161073825503355E-2</v>
      </c>
      <c r="E29" s="34">
        <v>0</v>
      </c>
      <c r="F29" s="34">
        <v>2.9194630872483217E-2</v>
      </c>
      <c r="G29" s="34">
        <v>2.5503355704697989E-2</v>
      </c>
      <c r="H29" s="34">
        <v>7.8859060402684561E-2</v>
      </c>
      <c r="I29" s="34"/>
      <c r="J29" s="34">
        <v>0.27449664429530196</v>
      </c>
      <c r="K29" s="34">
        <v>0.23926174496644298</v>
      </c>
      <c r="L29" s="34">
        <v>0.513758389261745</v>
      </c>
      <c r="M29" s="34">
        <v>0.48624161073825506</v>
      </c>
      <c r="N29" s="34"/>
      <c r="O29" s="34"/>
    </row>
    <row r="30" spans="2:15" x14ac:dyDescent="0.35">
      <c r="B30">
        <v>2004</v>
      </c>
      <c r="C30" s="34">
        <v>0.24268710913859193</v>
      </c>
      <c r="D30" s="34">
        <v>4.2767803106717774E-2</v>
      </c>
      <c r="E30" s="34">
        <v>7.0607222110147276E-3</v>
      </c>
      <c r="F30" s="34">
        <v>2.9251563445632442E-2</v>
      </c>
      <c r="G30" s="34">
        <v>2.9856768206576564E-2</v>
      </c>
      <c r="H30" s="34">
        <v>0.10893685696994151</v>
      </c>
      <c r="I30" s="34"/>
      <c r="J30" s="34">
        <v>0.35162396610853341</v>
      </c>
      <c r="K30" s="34">
        <v>0.24934436150897721</v>
      </c>
      <c r="L30" s="34">
        <v>0.60096832761751062</v>
      </c>
      <c r="M30" s="34">
        <v>0.39600564857776882</v>
      </c>
      <c r="N30" s="34"/>
      <c r="O30" s="34"/>
    </row>
    <row r="31" spans="2:15" x14ac:dyDescent="0.35">
      <c r="B31">
        <v>2005</v>
      </c>
      <c r="C31" s="34">
        <v>0.22017181037225581</v>
      </c>
      <c r="D31" s="34">
        <v>7.7314667515112956E-2</v>
      </c>
      <c r="E31" s="34">
        <v>1.0499522748965954E-2</v>
      </c>
      <c r="F31" s="34">
        <v>5.4724785237034682E-2</v>
      </c>
      <c r="G31" s="34">
        <v>3.5316576519249125E-2</v>
      </c>
      <c r="H31" s="34">
        <v>0.17785555202036271</v>
      </c>
      <c r="I31" s="34"/>
      <c r="J31" s="34">
        <v>0.39802736239261849</v>
      </c>
      <c r="K31" s="34">
        <v>0.37002863506204264</v>
      </c>
      <c r="L31" s="34">
        <v>0.76805599745466113</v>
      </c>
      <c r="M31" s="34">
        <v>0.2313076678332803</v>
      </c>
      <c r="N31" s="34"/>
      <c r="O31" s="34"/>
    </row>
    <row r="32" spans="2:15" x14ac:dyDescent="0.35">
      <c r="B32">
        <v>2006</v>
      </c>
      <c r="C32" s="34">
        <v>0.17963224893917965</v>
      </c>
      <c r="D32" s="34">
        <v>5.6223479490806215E-2</v>
      </c>
      <c r="E32" s="34">
        <v>1.8387553041018388E-2</v>
      </c>
      <c r="F32" s="34">
        <v>1.9094766619519095E-2</v>
      </c>
      <c r="G32" s="34">
        <v>4.2079207920792075E-2</v>
      </c>
      <c r="H32" s="34">
        <v>0.13578500707213575</v>
      </c>
      <c r="I32" s="34"/>
      <c r="J32" s="34">
        <v>0.31541725601131537</v>
      </c>
      <c r="K32" s="34">
        <v>0.35396039603960394</v>
      </c>
      <c r="L32" s="34">
        <v>0.66937765205091937</v>
      </c>
      <c r="M32" s="34">
        <v>0.33062234794908063</v>
      </c>
      <c r="N32" s="34"/>
      <c r="O32" s="34"/>
    </row>
    <row r="33" spans="2:15" x14ac:dyDescent="0.35">
      <c r="B33">
        <v>2007</v>
      </c>
      <c r="C33" s="34">
        <v>0.25664488017429193</v>
      </c>
      <c r="D33" s="34">
        <v>0.10326797385620914</v>
      </c>
      <c r="E33" s="34">
        <v>1.3507625272331156E-2</v>
      </c>
      <c r="F33" s="34">
        <v>1.3071895424836602E-2</v>
      </c>
      <c r="G33" s="34">
        <v>4.7930283224400877E-2</v>
      </c>
      <c r="H33" s="34">
        <v>0.17777777777777778</v>
      </c>
      <c r="I33" s="34"/>
      <c r="J33" s="34">
        <v>0.43442265795206969</v>
      </c>
      <c r="K33" s="34">
        <v>0.37037037037037041</v>
      </c>
      <c r="L33" s="34">
        <v>0.80479302832244004</v>
      </c>
      <c r="M33" s="34">
        <v>0.1952069716775599</v>
      </c>
      <c r="N33" s="34"/>
      <c r="O33" s="34"/>
    </row>
    <row r="34" spans="2:15" x14ac:dyDescent="0.35">
      <c r="B34">
        <v>2008</v>
      </c>
      <c r="C34" s="34">
        <v>0.13105590062111802</v>
      </c>
      <c r="D34" s="34">
        <v>5.1552795031055899E-2</v>
      </c>
      <c r="E34" s="34">
        <v>8.0745341614906832E-3</v>
      </c>
      <c r="F34" s="34">
        <v>2.9813664596273291E-2</v>
      </c>
      <c r="G34" s="34">
        <v>2.4844720496894408E-2</v>
      </c>
      <c r="H34" s="34">
        <v>0.11428571428571428</v>
      </c>
      <c r="I34" s="34"/>
      <c r="J34" s="34">
        <v>0.24534161490683232</v>
      </c>
      <c r="K34" s="34">
        <v>0.32857142857142863</v>
      </c>
      <c r="L34" s="34">
        <v>0.57391304347826089</v>
      </c>
      <c r="M34" s="34">
        <v>0.42608695652173911</v>
      </c>
      <c r="N34" s="34"/>
      <c r="O34" s="34"/>
    </row>
    <row r="35" spans="2:15" x14ac:dyDescent="0.35">
      <c r="B35">
        <v>2009</v>
      </c>
      <c r="C35" s="34">
        <v>0.23396758280479213</v>
      </c>
      <c r="D35" s="34">
        <v>8.4566596194503171E-2</v>
      </c>
      <c r="E35" s="34">
        <v>1.127554615926709E-2</v>
      </c>
      <c r="F35" s="34">
        <v>5.2854122621564484E-2</v>
      </c>
      <c r="G35" s="34">
        <v>5.9196617336152217E-2</v>
      </c>
      <c r="H35" s="34">
        <v>0.20789288231148695</v>
      </c>
      <c r="I35" s="34"/>
      <c r="J35" s="34">
        <v>0.44186046511627908</v>
      </c>
      <c r="K35" s="34">
        <v>0.18816067653276958</v>
      </c>
      <c r="L35" s="34">
        <v>0.63002114164904865</v>
      </c>
      <c r="M35" s="34">
        <v>0.3699788583509514</v>
      </c>
      <c r="N35" s="34">
        <v>0.31172887137706423</v>
      </c>
      <c r="O35" s="34"/>
    </row>
    <row r="36" spans="2:15" x14ac:dyDescent="0.35">
      <c r="B36">
        <v>2010</v>
      </c>
      <c r="C36" s="34">
        <v>0.12360387192851824</v>
      </c>
      <c r="D36" s="34">
        <v>7.9672375279225605E-2</v>
      </c>
      <c r="E36" s="34">
        <v>2.6805658972449738E-2</v>
      </c>
      <c r="F36" s="34">
        <v>2.5316455696202535E-2</v>
      </c>
      <c r="G36" s="34">
        <v>4.8399106478034255E-2</v>
      </c>
      <c r="H36" s="34">
        <v>0.18019359642591212</v>
      </c>
      <c r="I36" s="34"/>
      <c r="J36" s="34">
        <v>0.30379746835443039</v>
      </c>
      <c r="K36" s="34">
        <v>7.4460163812360383E-2</v>
      </c>
      <c r="L36" s="34">
        <v>0.37825763216679076</v>
      </c>
      <c r="M36" s="34">
        <v>0.62174236783320924</v>
      </c>
      <c r="N36" s="34"/>
      <c r="O36" s="34"/>
    </row>
    <row r="37" spans="2:15" x14ac:dyDescent="0.35">
      <c r="B37">
        <v>2011</v>
      </c>
      <c r="C37" s="34">
        <v>0.18239526026237832</v>
      </c>
      <c r="D37" s="34">
        <v>7.0672873465933136E-2</v>
      </c>
      <c r="E37" s="34">
        <v>4.1049513330512058E-2</v>
      </c>
      <c r="F37" s="34">
        <v>3.5971223021582732E-2</v>
      </c>
      <c r="G37" s="34">
        <v>4.0203131612357168E-2</v>
      </c>
      <c r="H37" s="34">
        <v>0.18789674143038507</v>
      </c>
      <c r="I37" s="34"/>
      <c r="J37" s="34">
        <v>0.37029200169276338</v>
      </c>
      <c r="K37" s="34">
        <v>0.33051206093948365</v>
      </c>
      <c r="L37" s="34">
        <v>0.70080406263224704</v>
      </c>
      <c r="M37" s="34">
        <v>0.29919593736775285</v>
      </c>
      <c r="N37" s="34"/>
      <c r="O37" s="34"/>
    </row>
    <row r="38" spans="2:15" x14ac:dyDescent="0.35">
      <c r="B38">
        <v>2012</v>
      </c>
      <c r="C38" s="34">
        <v>0.1819541375872383</v>
      </c>
      <c r="D38" s="34">
        <v>5.3838484546360921E-2</v>
      </c>
      <c r="E38" s="34">
        <v>2.1435692921236291E-2</v>
      </c>
      <c r="F38" s="34">
        <v>3.140578265204387E-2</v>
      </c>
      <c r="G38" s="34">
        <v>5.1844466600199403E-2</v>
      </c>
      <c r="H38" s="34">
        <v>0.15852442671984046</v>
      </c>
      <c r="I38" s="34"/>
      <c r="J38" s="34">
        <v>0.34047856430707879</v>
      </c>
      <c r="K38" s="34">
        <v>0.29760717846460616</v>
      </c>
      <c r="L38" s="34">
        <v>0.63808574277168506</v>
      </c>
      <c r="M38" s="34">
        <v>0.36191425722831505</v>
      </c>
      <c r="N38" s="34"/>
      <c r="O38" s="34"/>
    </row>
    <row r="39" spans="2:15" x14ac:dyDescent="0.35">
      <c r="B39">
        <v>2013</v>
      </c>
      <c r="C39" s="34">
        <v>0.16221910112359553</v>
      </c>
      <c r="D39" s="34">
        <v>5.4073033707865169E-2</v>
      </c>
      <c r="E39" s="34">
        <v>1.0533707865168541E-2</v>
      </c>
      <c r="F39" s="34">
        <v>1.6151685393258428E-2</v>
      </c>
      <c r="G39" s="34">
        <v>9.0589887640449437E-2</v>
      </c>
      <c r="H39" s="34">
        <v>0.17134831460674158</v>
      </c>
      <c r="I39" s="34"/>
      <c r="J39" s="34">
        <v>0.3335674157303371</v>
      </c>
      <c r="K39" s="34">
        <v>2.3174157303370788E-2</v>
      </c>
      <c r="L39" s="34">
        <v>0.3567415730337079</v>
      </c>
      <c r="M39" s="34">
        <v>0.6432584269662921</v>
      </c>
      <c r="N39" s="34"/>
      <c r="O39" s="34"/>
    </row>
    <row r="40" spans="2:15" x14ac:dyDescent="0.35">
      <c r="B40">
        <v>2014</v>
      </c>
      <c r="C40" s="34">
        <v>0.20963651732882496</v>
      </c>
      <c r="D40" s="34">
        <v>4.7759932375316991E-2</v>
      </c>
      <c r="E40" s="34">
        <v>5.3677092138630603E-2</v>
      </c>
      <c r="F40" s="34">
        <v>1.437024513947591E-2</v>
      </c>
      <c r="G40" s="34">
        <v>5.2409129332206247E-2</v>
      </c>
      <c r="H40" s="34">
        <v>0.16821639898562973</v>
      </c>
      <c r="I40" s="34"/>
      <c r="J40" s="34">
        <v>0.37785291631445472</v>
      </c>
      <c r="K40" s="34">
        <v>4.9027895181741332E-2</v>
      </c>
      <c r="L40" s="34">
        <v>0.42688081149619606</v>
      </c>
      <c r="M40" s="34">
        <v>0.57269653423499578</v>
      </c>
      <c r="N40" s="34"/>
      <c r="O40" s="34"/>
    </row>
    <row r="41" spans="2:15" x14ac:dyDescent="0.35">
      <c r="B41">
        <v>2015</v>
      </c>
      <c r="C41" s="34">
        <v>0.11401762866079046</v>
      </c>
      <c r="D41" s="34">
        <v>4.0659653113448969E-2</v>
      </c>
      <c r="E41" s="34">
        <v>3.0992323002559004E-2</v>
      </c>
      <c r="F41" s="34">
        <v>2.3030992323002559E-2</v>
      </c>
      <c r="G41" s="34">
        <v>8.8143303952232022E-2</v>
      </c>
      <c r="H41" s="34">
        <v>0.18282627239124255</v>
      </c>
      <c r="I41" s="34"/>
      <c r="J41" s="34">
        <v>0.29684390105203301</v>
      </c>
      <c r="K41" s="34">
        <v>0.19590560136479954</v>
      </c>
      <c r="L41" s="34">
        <v>0.49274950241683257</v>
      </c>
      <c r="M41" s="34">
        <v>0.50412283195905605</v>
      </c>
      <c r="N41" s="34"/>
      <c r="O41" s="34"/>
    </row>
    <row r="42" spans="2:15" x14ac:dyDescent="0.35">
      <c r="B42">
        <v>2016</v>
      </c>
      <c r="C42" s="34">
        <v>0.24229241535842633</v>
      </c>
      <c r="D42" s="34">
        <v>5.6553811235104973E-2</v>
      </c>
      <c r="E42" s="34">
        <v>1.6266313599394743E-2</v>
      </c>
      <c r="F42" s="34">
        <v>3.6693777189332331E-2</v>
      </c>
      <c r="G42" s="34">
        <v>6.8848118025345184E-2</v>
      </c>
      <c r="H42" s="34">
        <v>0.17836202004917723</v>
      </c>
      <c r="I42" s="34"/>
      <c r="J42" s="34">
        <v>0.42065443540760356</v>
      </c>
      <c r="K42" s="34">
        <v>0.12199735199546055</v>
      </c>
      <c r="L42" s="34">
        <v>0.54265178740306408</v>
      </c>
      <c r="M42" s="34">
        <v>0.45715906941554757</v>
      </c>
      <c r="N42" s="34"/>
      <c r="O42" s="34"/>
    </row>
    <row r="43" spans="2:15" x14ac:dyDescent="0.35">
      <c r="B43">
        <v>2017</v>
      </c>
      <c r="C43" s="34">
        <v>0.13202702702702701</v>
      </c>
      <c r="D43" s="34">
        <v>8.8648648648648645E-2</v>
      </c>
      <c r="E43" s="34">
        <v>4.8108108108108102E-2</v>
      </c>
      <c r="F43" s="34">
        <v>1.608108108108108E-2</v>
      </c>
      <c r="G43" s="34">
        <v>8.4864864864864858E-2</v>
      </c>
      <c r="H43" s="34">
        <v>0.23770270270270269</v>
      </c>
      <c r="I43" s="34"/>
      <c r="J43" s="34">
        <v>0.36972972972972967</v>
      </c>
      <c r="K43" s="34">
        <v>0.25554054054054054</v>
      </c>
      <c r="L43" s="34">
        <v>0.62527027027027027</v>
      </c>
      <c r="M43" s="34">
        <v>0.36256756756756758</v>
      </c>
      <c r="N43" s="34"/>
      <c r="O43" s="34"/>
    </row>
    <row r="44" spans="2:15" x14ac:dyDescent="0.35">
      <c r="B44">
        <v>2018</v>
      </c>
      <c r="C44" s="34">
        <v>7.5970363817317255E-2</v>
      </c>
      <c r="D44" s="34">
        <v>0.10803936746654873</v>
      </c>
      <c r="E44" s="34">
        <v>5.7613623797412361E-2</v>
      </c>
      <c r="F44" s="34">
        <v>2.963618268273803E-2</v>
      </c>
      <c r="G44" s="34">
        <v>6.9667145858675214E-2</v>
      </c>
      <c r="H44" s="34">
        <v>0.26495631980537432</v>
      </c>
      <c r="I44" s="34"/>
      <c r="J44" s="34">
        <v>0.34092668362269157</v>
      </c>
      <c r="K44" s="34">
        <v>0.38626561981643265</v>
      </c>
      <c r="L44" s="34">
        <v>0.72719230343912411</v>
      </c>
      <c r="M44" s="34">
        <v>0.2693796306535442</v>
      </c>
      <c r="N44" s="34"/>
      <c r="O44" s="34"/>
    </row>
    <row r="45" spans="2:15" x14ac:dyDescent="0.35">
      <c r="B45">
        <v>2019</v>
      </c>
      <c r="C45" s="34">
        <v>0.12600118659151588</v>
      </c>
      <c r="D45" s="34">
        <v>7.7573420350044484E-2</v>
      </c>
      <c r="E45" s="34">
        <v>3.2186294867991697E-2</v>
      </c>
      <c r="F45" s="34">
        <v>3.463363986947493E-2</v>
      </c>
      <c r="G45" s="34">
        <v>6.2963512310886982E-2</v>
      </c>
      <c r="H45" s="34">
        <v>0.20735686739839809</v>
      </c>
      <c r="I45" s="34"/>
      <c r="J45" s="34">
        <v>0.33335805398991397</v>
      </c>
      <c r="K45" s="34">
        <v>0.43918718481162861</v>
      </c>
      <c r="L45" s="34">
        <v>0.77254523880154269</v>
      </c>
      <c r="M45" s="34">
        <v>0.22671314150103827</v>
      </c>
      <c r="N45" s="34">
        <v>0.34875011702010361</v>
      </c>
      <c r="O45" s="34"/>
    </row>
    <row r="46" spans="2:15" x14ac:dyDescent="0.35">
      <c r="B46">
        <v>2020</v>
      </c>
      <c r="C46" s="34">
        <v>0.11805679585640295</v>
      </c>
      <c r="D46" s="34">
        <v>4.1793177353098759E-2</v>
      </c>
      <c r="E46" s="34">
        <v>2.0539382032505805E-2</v>
      </c>
      <c r="F46" s="34">
        <v>2.5093766744061437E-2</v>
      </c>
      <c r="G46" s="34">
        <v>3.8578317556706557E-2</v>
      </c>
      <c r="H46" s="34">
        <v>0.12600464368637257</v>
      </c>
      <c r="I46" s="34"/>
      <c r="J46" s="34">
        <v>0.24406143954277554</v>
      </c>
      <c r="K46" s="34">
        <v>0.46410073227362025</v>
      </c>
      <c r="L46" s="34">
        <v>0.70816217181639585</v>
      </c>
      <c r="M46" s="34">
        <v>0.27781746740489371</v>
      </c>
      <c r="N46" s="34"/>
      <c r="O46" s="34"/>
    </row>
    <row r="47" spans="2:15" x14ac:dyDescent="0.35">
      <c r="B47">
        <v>2021</v>
      </c>
      <c r="C47" s="34">
        <v>0.14048059149722736</v>
      </c>
      <c r="D47" s="34">
        <v>5.0171639820438346E-2</v>
      </c>
      <c r="E47" s="34">
        <v>2.543790159316962E-2</v>
      </c>
      <c r="F47" s="34">
        <v>1.4963471525393892E-2</v>
      </c>
      <c r="G47" s="34">
        <v>6.4606988821406572E-2</v>
      </c>
      <c r="H47" s="34">
        <v>0.15518000176040844</v>
      </c>
      <c r="I47" s="34"/>
      <c r="J47" s="34">
        <v>0.29566059325763577</v>
      </c>
      <c r="K47" s="34">
        <v>0.39362732153859697</v>
      </c>
      <c r="L47" s="34">
        <v>0.68928791479623275</v>
      </c>
      <c r="M47" s="34">
        <v>0.31071208520376725</v>
      </c>
      <c r="N47" s="34"/>
      <c r="O47" s="34"/>
    </row>
    <row r="48" spans="2:15" x14ac:dyDescent="0.35">
      <c r="B48">
        <v>2022</v>
      </c>
      <c r="C48" s="34">
        <v>0.19000000000000003</v>
      </c>
      <c r="D48" s="34">
        <v>4.2000000000000003E-2</v>
      </c>
      <c r="E48" s="34">
        <v>3.7000000000000005E-2</v>
      </c>
      <c r="F48" s="34">
        <v>5.0999999999999997E-2</v>
      </c>
      <c r="G48" s="34">
        <v>7.400000000000001E-2</v>
      </c>
      <c r="H48" s="34">
        <v>0.20399999999999999</v>
      </c>
      <c r="I48" s="34"/>
      <c r="J48" s="34">
        <v>0.39400000000000007</v>
      </c>
      <c r="K48" s="34">
        <v>0.29099999999999998</v>
      </c>
      <c r="L48" s="34">
        <v>0.68500000000000005</v>
      </c>
      <c r="M48" s="34">
        <v>0.316</v>
      </c>
      <c r="N48" s="34">
        <v>0.31124067760013713</v>
      </c>
      <c r="O48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EF90-E972-46DB-B78D-C3049035CEE2}">
  <dimension ref="A2:AT149"/>
  <sheetViews>
    <sheetView tabSelected="1" topLeftCell="U23" workbookViewId="0">
      <selection activeCell="AQ51" sqref="AQ51"/>
    </sheetView>
  </sheetViews>
  <sheetFormatPr defaultRowHeight="14.5" x14ac:dyDescent="0.35"/>
  <cols>
    <col min="2" max="2" width="22.6328125" customWidth="1"/>
    <col min="3" max="3" width="10.1796875" bestFit="1" customWidth="1"/>
    <col min="4" max="4" width="10.453125" bestFit="1" customWidth="1"/>
    <col min="5" max="5" width="10.36328125" bestFit="1" customWidth="1"/>
    <col min="6" max="6" width="10.1796875" bestFit="1" customWidth="1"/>
    <col min="7" max="7" width="6.6328125" customWidth="1"/>
    <col min="8" max="8" width="11.26953125" bestFit="1" customWidth="1"/>
    <col min="9" max="9" width="11.26953125" customWidth="1"/>
    <col min="10" max="10" width="5.1796875" customWidth="1"/>
    <col min="11" max="11" width="4.1796875" customWidth="1"/>
    <col min="13" max="13" width="19" customWidth="1"/>
    <col min="14" max="15" width="9.08984375" bestFit="1" customWidth="1"/>
    <col min="16" max="16" width="10.08984375" bestFit="1" customWidth="1"/>
    <col min="17" max="18" width="9.08984375" bestFit="1" customWidth="1"/>
    <col min="19" max="19" width="10.08984375" bestFit="1" customWidth="1"/>
    <col min="20" max="21" width="10.08984375" customWidth="1"/>
    <col min="23" max="23" width="9.08984375" bestFit="1" customWidth="1"/>
    <col min="28" max="28" width="9.08984375" bestFit="1" customWidth="1"/>
    <col min="29" max="31" width="9.08984375" customWidth="1"/>
    <col min="32" max="32" width="9.90625" customWidth="1"/>
    <col min="33" max="33" width="11.7265625" customWidth="1"/>
    <col min="34" max="34" width="8.7265625" customWidth="1"/>
    <col min="35" max="35" width="3.6328125" customWidth="1"/>
    <col min="36" max="36" width="10.08984375" bestFit="1" customWidth="1"/>
    <col min="37" max="37" width="9.54296875" customWidth="1"/>
    <col min="38" max="38" width="9.81640625" customWidth="1"/>
    <col min="39" max="39" width="3.26953125" customWidth="1"/>
    <col min="40" max="40" width="10.08984375" bestFit="1" customWidth="1"/>
    <col min="41" max="41" width="8.7265625" customWidth="1"/>
    <col min="42" max="42" width="9.7265625" customWidth="1"/>
  </cols>
  <sheetData>
    <row r="2" spans="1:9" x14ac:dyDescent="0.35">
      <c r="A2" t="s">
        <v>52</v>
      </c>
      <c r="C2">
        <v>2</v>
      </c>
      <c r="D2">
        <v>3</v>
      </c>
      <c r="E2">
        <v>4</v>
      </c>
      <c r="F2">
        <v>5</v>
      </c>
      <c r="G2">
        <v>6</v>
      </c>
      <c r="H2" s="11" t="s">
        <v>31</v>
      </c>
    </row>
    <row r="4" spans="1:9" x14ac:dyDescent="0.35">
      <c r="A4">
        <v>2003</v>
      </c>
      <c r="B4" t="s">
        <v>42</v>
      </c>
      <c r="C4" s="32">
        <f>C24*C129</f>
        <v>6031.05</v>
      </c>
      <c r="D4" s="32">
        <f>D24*D129</f>
        <v>23613.173753238585</v>
      </c>
      <c r="E4" s="32">
        <f>E24*E129</f>
        <v>47819.810439596622</v>
      </c>
      <c r="F4" s="32">
        <f>F24*F129</f>
        <v>6216.9949047091313</v>
      </c>
      <c r="G4" s="32">
        <f>G24*G129</f>
        <v>0</v>
      </c>
      <c r="H4" s="32">
        <f t="shared" ref="H4:H14" si="0">SUM(C4:G4)</f>
        <v>83681.029097544349</v>
      </c>
    </row>
    <row r="5" spans="1:9" x14ac:dyDescent="0.35">
      <c r="A5">
        <v>2004</v>
      </c>
      <c r="B5" t="s">
        <v>42</v>
      </c>
      <c r="C5" s="32">
        <f>C25*C130</f>
        <v>2782.5488083413134</v>
      </c>
      <c r="D5" s="32">
        <f>D25*D130</f>
        <v>73406.959928880606</v>
      </c>
      <c r="E5" s="32">
        <f>E25*E130</f>
        <v>31332.880483980538</v>
      </c>
      <c r="F5" s="32">
        <f>F25*F130</f>
        <v>22679.946452172273</v>
      </c>
      <c r="G5" s="32">
        <f>G25*G130</f>
        <v>0</v>
      </c>
      <c r="H5" s="32">
        <f t="shared" si="0"/>
        <v>130202.33567337472</v>
      </c>
    </row>
    <row r="6" spans="1:9" x14ac:dyDescent="0.35">
      <c r="A6">
        <v>2005</v>
      </c>
      <c r="B6" t="s">
        <v>42</v>
      </c>
      <c r="C6" s="32">
        <f>C26*C131</f>
        <v>6469.6914566025744</v>
      </c>
      <c r="D6" s="32">
        <f>D26*D131</f>
        <v>17404.271035955429</v>
      </c>
      <c r="E6" s="32">
        <f>E26*E131</f>
        <v>69021.000644746251</v>
      </c>
      <c r="F6" s="32">
        <f>F26*F131</f>
        <v>8850.8218991712383</v>
      </c>
      <c r="G6" s="32">
        <f>G26*G131</f>
        <v>0</v>
      </c>
      <c r="H6" s="32">
        <f t="shared" si="0"/>
        <v>101745.78503647548</v>
      </c>
    </row>
    <row r="7" spans="1:9" x14ac:dyDescent="0.35">
      <c r="A7">
        <v>2006</v>
      </c>
      <c r="B7" t="s">
        <v>42</v>
      </c>
      <c r="C7" s="32">
        <f>C27*C132</f>
        <v>774.69</v>
      </c>
      <c r="D7" s="32">
        <f>D27*D132</f>
        <v>50849.087757267305</v>
      </c>
      <c r="E7" s="32">
        <f>E27*E132</f>
        <v>45880.637797592608</v>
      </c>
      <c r="F7" s="32">
        <f>F27*F132</f>
        <v>15420.972863845669</v>
      </c>
      <c r="G7" s="32">
        <f>G27*G132</f>
        <v>0</v>
      </c>
      <c r="H7" s="32">
        <f t="shared" si="0"/>
        <v>112925.38841870558</v>
      </c>
    </row>
    <row r="8" spans="1:9" x14ac:dyDescent="0.35">
      <c r="A8">
        <v>2007</v>
      </c>
      <c r="B8" t="s">
        <v>42</v>
      </c>
      <c r="C8" s="32">
        <f>C28*C133</f>
        <v>2447.854287621502</v>
      </c>
      <c r="D8" s="32">
        <f>D28*D133</f>
        <v>3144.233310144697</v>
      </c>
      <c r="E8" s="32">
        <f>E28*E133</f>
        <v>60479.550191541428</v>
      </c>
      <c r="F8" s="32">
        <f>F28*F133</f>
        <v>5132.6744762580292</v>
      </c>
      <c r="G8" s="32">
        <f>G28*G133</f>
        <v>0</v>
      </c>
      <c r="H8" s="32">
        <f t="shared" si="0"/>
        <v>71204.312265565663</v>
      </c>
    </row>
    <row r="9" spans="1:9" x14ac:dyDescent="0.35">
      <c r="A9">
        <v>2008</v>
      </c>
      <c r="B9" t="s">
        <v>42</v>
      </c>
      <c r="C9" s="32">
        <f>C29*C134</f>
        <v>1302.1898135242491</v>
      </c>
      <c r="D9" s="32">
        <f>D29*D134</f>
        <v>25018.966096698827</v>
      </c>
      <c r="E9" s="32">
        <f>E29*E134</f>
        <v>10328.31734837074</v>
      </c>
      <c r="F9" s="32">
        <f>F29*F134</f>
        <v>12461.000961780304</v>
      </c>
      <c r="G9" s="32">
        <f>G29*G134</f>
        <v>0</v>
      </c>
      <c r="H9" s="32">
        <f t="shared" si="0"/>
        <v>49110.474220374119</v>
      </c>
    </row>
    <row r="10" spans="1:9" x14ac:dyDescent="0.35">
      <c r="A10">
        <v>2009</v>
      </c>
      <c r="B10" t="s">
        <v>42</v>
      </c>
      <c r="C10" s="32">
        <f>C30*C135</f>
        <v>4710.8403094509822</v>
      </c>
      <c r="D10" s="32">
        <f>D30*D135</f>
        <v>10255.699906432519</v>
      </c>
      <c r="E10" s="32">
        <f>E30*E135</f>
        <v>26219.013514376093</v>
      </c>
      <c r="F10" s="32">
        <f>F30*F135</f>
        <v>1686.7959242926959</v>
      </c>
      <c r="G10" s="32">
        <f>G30*G135</f>
        <v>0</v>
      </c>
      <c r="H10" s="32">
        <f t="shared" si="0"/>
        <v>42872.349654552287</v>
      </c>
    </row>
    <row r="11" spans="1:9" x14ac:dyDescent="0.35">
      <c r="A11">
        <v>2010</v>
      </c>
      <c r="B11" t="s">
        <v>42</v>
      </c>
      <c r="C11" s="32">
        <f>C31*C136</f>
        <v>1199.1229350000001</v>
      </c>
      <c r="D11" s="32">
        <f>D31*D136</f>
        <v>25168.802930659054</v>
      </c>
      <c r="E11" s="32">
        <f>E31*E136</f>
        <v>9864.8532977537197</v>
      </c>
      <c r="F11" s="32">
        <f>F31*F136</f>
        <v>1546.4515756996577</v>
      </c>
      <c r="G11" s="32">
        <f>G31*G136</f>
        <v>0</v>
      </c>
      <c r="H11" s="32">
        <f t="shared" si="0"/>
        <v>37779.230739112427</v>
      </c>
    </row>
    <row r="12" spans="1:9" x14ac:dyDescent="0.35">
      <c r="A12">
        <v>2011</v>
      </c>
      <c r="B12" t="s">
        <v>42</v>
      </c>
      <c r="C12" s="32">
        <f>C32*C137</f>
        <v>518.78655000000003</v>
      </c>
      <c r="D12" s="32">
        <f>D32*D137</f>
        <v>6597.1375991234436</v>
      </c>
      <c r="E12" s="32">
        <f>E32*E137</f>
        <v>56549.715169314448</v>
      </c>
      <c r="F12" s="32">
        <f>F32*F137</f>
        <v>2942.2874051574881</v>
      </c>
      <c r="G12" s="32">
        <f>G32*G137</f>
        <v>0</v>
      </c>
      <c r="H12" s="32">
        <f t="shared" si="0"/>
        <v>66607.926723595374</v>
      </c>
    </row>
    <row r="13" spans="1:9" x14ac:dyDescent="0.35">
      <c r="A13">
        <v>2012</v>
      </c>
      <c r="B13" t="s">
        <v>42</v>
      </c>
      <c r="C13" s="32">
        <f>C33*C138</f>
        <v>2004.7459741817984</v>
      </c>
      <c r="D13" s="32">
        <f>D33*D138</f>
        <v>2525.5195852784323</v>
      </c>
      <c r="E13" s="32">
        <f>E33*E138</f>
        <v>13640.297551490836</v>
      </c>
      <c r="F13" s="32">
        <f>F33*F138</f>
        <v>12482.833905389185</v>
      </c>
      <c r="G13" s="32">
        <f>G33*G138</f>
        <v>0</v>
      </c>
      <c r="H13" s="32">
        <f t="shared" si="0"/>
        <v>30653.397016340248</v>
      </c>
    </row>
    <row r="14" spans="1:9" x14ac:dyDescent="0.35">
      <c r="A14">
        <v>2013</v>
      </c>
      <c r="B14" t="s">
        <v>42</v>
      </c>
      <c r="C14" s="32">
        <f>C34*C139</f>
        <v>728.29740078390591</v>
      </c>
      <c r="D14" s="32">
        <f>D34*D139</f>
        <v>15711.827988833777</v>
      </c>
      <c r="E14" s="32">
        <f>E34*E139</f>
        <v>7567.8719316219294</v>
      </c>
      <c r="F14" s="32">
        <f>F34*F139</f>
        <v>3271.8921647276202</v>
      </c>
      <c r="G14" s="32">
        <f>G34*G139</f>
        <v>0</v>
      </c>
      <c r="H14" s="32">
        <f t="shared" si="0"/>
        <v>27279.889485967229</v>
      </c>
    </row>
    <row r="15" spans="1:9" x14ac:dyDescent="0.35">
      <c r="A15">
        <v>2014</v>
      </c>
      <c r="B15" t="s">
        <v>42</v>
      </c>
      <c r="C15" s="32">
        <f>C35*C140</f>
        <v>6531.6523710303318</v>
      </c>
      <c r="D15" s="32">
        <f>D35*D140</f>
        <v>3291.782271462328</v>
      </c>
      <c r="E15" s="32">
        <f>E35*E140</f>
        <v>19352.17309277863</v>
      </c>
      <c r="F15" s="32">
        <f>F35*F140</f>
        <v>1282.8983494681347</v>
      </c>
      <c r="G15" s="32">
        <f>G35*G140</f>
        <v>0</v>
      </c>
      <c r="H15" s="32">
        <f>SUM(C15:G15)</f>
        <v>30458.506084739423</v>
      </c>
    </row>
    <row r="16" spans="1:9" x14ac:dyDescent="0.35">
      <c r="A16">
        <v>2015</v>
      </c>
      <c r="B16" t="s">
        <v>42</v>
      </c>
      <c r="C16" s="9">
        <v>1897.4104381794043</v>
      </c>
      <c r="D16" s="9">
        <v>60574.190269804472</v>
      </c>
      <c r="E16" s="9">
        <v>6039.5257303901435</v>
      </c>
      <c r="F16" s="9">
        <v>1059.6789007964062</v>
      </c>
      <c r="G16" s="9">
        <v>2.3339945619207718</v>
      </c>
      <c r="H16" s="9">
        <v>69573.139333732353</v>
      </c>
      <c r="I16" s="9"/>
    </row>
    <row r="17" spans="1:42" x14ac:dyDescent="0.35">
      <c r="A17">
        <v>2016</v>
      </c>
      <c r="B17" t="s">
        <v>42</v>
      </c>
      <c r="C17" s="9">
        <v>7441.0617364762093</v>
      </c>
      <c r="D17" s="9">
        <v>24277.247523715636</v>
      </c>
      <c r="E17" s="9">
        <v>41545.624261554985</v>
      </c>
      <c r="F17" s="9">
        <v>357.5604900068779</v>
      </c>
      <c r="G17" s="9">
        <v>0</v>
      </c>
      <c r="H17" s="9">
        <v>73621.494011753704</v>
      </c>
      <c r="I17" s="9"/>
    </row>
    <row r="18" spans="1:42" x14ac:dyDescent="0.35">
      <c r="A18">
        <v>2017</v>
      </c>
      <c r="B18" t="s">
        <v>42</v>
      </c>
      <c r="C18" s="9">
        <v>9300.87883226759</v>
      </c>
      <c r="D18" s="9">
        <v>29400.465102497066</v>
      </c>
      <c r="E18" s="9">
        <v>29191.148725284835</v>
      </c>
      <c r="F18" s="9">
        <v>10415.614352267628</v>
      </c>
      <c r="G18" s="9">
        <v>0</v>
      </c>
      <c r="H18" s="9">
        <v>78308.107012317123</v>
      </c>
      <c r="I18" s="9"/>
      <c r="J18" s="9"/>
    </row>
    <row r="19" spans="1:42" x14ac:dyDescent="0.35">
      <c r="A19">
        <v>2018</v>
      </c>
      <c r="B19" t="s">
        <v>42</v>
      </c>
      <c r="C19" s="9">
        <v>1339.6071942580336</v>
      </c>
      <c r="D19" s="9">
        <v>61627.312658435854</v>
      </c>
      <c r="E19" s="9">
        <v>23873.706446941371</v>
      </c>
      <c r="F19" s="9">
        <v>2572.2124764361329</v>
      </c>
      <c r="G19" s="9">
        <v>3.5786923873458285</v>
      </c>
      <c r="H19" s="9">
        <v>89416.417468458749</v>
      </c>
      <c r="I19" s="9"/>
    </row>
    <row r="20" spans="1:42" x14ac:dyDescent="0.35">
      <c r="A20">
        <v>2019</v>
      </c>
      <c r="B20" t="s">
        <v>42</v>
      </c>
      <c r="C20" s="9">
        <v>4908.475155204088</v>
      </c>
      <c r="D20" s="9">
        <v>20857.386662403143</v>
      </c>
      <c r="E20" s="9">
        <v>57756.70045190239</v>
      </c>
      <c r="F20" s="9">
        <v>1552.5042220100349</v>
      </c>
      <c r="G20" s="9">
        <v>0</v>
      </c>
      <c r="H20" s="9">
        <v>85075.066491519654</v>
      </c>
      <c r="I20" s="9"/>
    </row>
    <row r="21" spans="1:42" x14ac:dyDescent="0.35">
      <c r="A21">
        <v>2020</v>
      </c>
      <c r="B21" t="s">
        <v>42</v>
      </c>
      <c r="C21" s="9">
        <v>5709.8548645188357</v>
      </c>
      <c r="D21" s="9">
        <v>60385.113844912528</v>
      </c>
      <c r="E21" s="9">
        <v>41205.814750107907</v>
      </c>
      <c r="F21" s="9">
        <v>4012.8765938637057</v>
      </c>
      <c r="G21" s="9">
        <v>0</v>
      </c>
      <c r="H21" s="9">
        <v>111313.66005340299</v>
      </c>
      <c r="I21" s="9"/>
    </row>
    <row r="22" spans="1:42" x14ac:dyDescent="0.35">
      <c r="A22">
        <v>2021</v>
      </c>
      <c r="B22" t="s">
        <v>42</v>
      </c>
      <c r="C22" s="9">
        <v>8438.0841170631065</v>
      </c>
      <c r="D22" s="9">
        <v>46102.528494786216</v>
      </c>
      <c r="E22" s="9">
        <v>68659.772093623687</v>
      </c>
      <c r="F22" s="9">
        <v>3789.4796759916871</v>
      </c>
      <c r="G22" s="9">
        <v>0</v>
      </c>
      <c r="H22" s="9">
        <v>126989.86438146471</v>
      </c>
      <c r="I22" s="9"/>
    </row>
    <row r="23" spans="1:42" x14ac:dyDescent="0.35">
      <c r="A23">
        <v>2022</v>
      </c>
      <c r="B23" t="s">
        <v>42</v>
      </c>
      <c r="C23" s="9">
        <v>6093.1009187295349</v>
      </c>
      <c r="D23" s="9">
        <v>82083.02084517898</v>
      </c>
      <c r="E23" s="9">
        <v>40170.028891865004</v>
      </c>
      <c r="F23" s="9">
        <v>4149.7514589933717</v>
      </c>
      <c r="G23" s="9">
        <v>0</v>
      </c>
      <c r="H23" s="9">
        <v>132495.90211476688</v>
      </c>
      <c r="I23" s="9"/>
    </row>
    <row r="24" spans="1:42" x14ac:dyDescent="0.35">
      <c r="A24">
        <v>2003</v>
      </c>
      <c r="B24" t="s">
        <v>50</v>
      </c>
      <c r="C24">
        <v>0.93</v>
      </c>
      <c r="D24" s="2">
        <v>0.90999999999999992</v>
      </c>
      <c r="E24" s="2">
        <v>0.84</v>
      </c>
      <c r="F24" s="2">
        <v>0.85</v>
      </c>
      <c r="H24" s="32">
        <f>H4/H129</f>
        <v>0.86558224479234092</v>
      </c>
    </row>
    <row r="25" spans="1:42" x14ac:dyDescent="0.35">
      <c r="A25">
        <v>2004</v>
      </c>
      <c r="B25" t="s">
        <v>50</v>
      </c>
      <c r="C25">
        <v>0.93</v>
      </c>
      <c r="D25" s="2">
        <v>1</v>
      </c>
      <c r="E25" s="2">
        <v>0.87</v>
      </c>
      <c r="F25" s="2">
        <v>0.74</v>
      </c>
      <c r="H25" s="32">
        <f>H5/H130</f>
        <v>0.90999990359921734</v>
      </c>
      <c r="AG25">
        <f>NatSpEGGS!M1</f>
        <v>0.125</v>
      </c>
      <c r="AH25" s="31" t="s">
        <v>101</v>
      </c>
      <c r="AI25" s="31"/>
    </row>
    <row r="26" spans="1:42" x14ac:dyDescent="0.35">
      <c r="A26">
        <v>2005</v>
      </c>
      <c r="B26" t="s">
        <v>50</v>
      </c>
      <c r="C26">
        <v>0.93</v>
      </c>
      <c r="D26" s="2">
        <v>0.95000000000000007</v>
      </c>
      <c r="E26" s="2">
        <v>0.96000000000000008</v>
      </c>
      <c r="F26" s="2">
        <v>1</v>
      </c>
      <c r="H26" s="32">
        <f>H6/H131</f>
        <v>0.94692120557506265</v>
      </c>
    </row>
    <row r="27" spans="1:42" x14ac:dyDescent="0.35">
      <c r="A27">
        <v>2006</v>
      </c>
      <c r="B27" t="s">
        <v>50</v>
      </c>
      <c r="C27">
        <v>0.93</v>
      </c>
      <c r="D27" s="2">
        <v>0.84279999999999988</v>
      </c>
      <c r="E27" s="2">
        <v>0.96989999999999998</v>
      </c>
      <c r="F27" s="2">
        <v>0.79410000000000003</v>
      </c>
      <c r="H27" s="32">
        <f>H7/H132</f>
        <v>0.88209200058276693</v>
      </c>
    </row>
    <row r="28" spans="1:42" x14ac:dyDescent="0.35">
      <c r="A28">
        <v>2007</v>
      </c>
      <c r="B28" t="s">
        <v>50</v>
      </c>
      <c r="C28">
        <v>0.93</v>
      </c>
      <c r="D28" s="2">
        <v>1</v>
      </c>
      <c r="E28" s="2">
        <v>0.88</v>
      </c>
      <c r="F28" s="2">
        <v>1</v>
      </c>
      <c r="H28" s="32">
        <f>H8/H133</f>
        <v>0.89412473305613949</v>
      </c>
    </row>
    <row r="29" spans="1:42" x14ac:dyDescent="0.35">
      <c r="A29">
        <v>2008</v>
      </c>
      <c r="B29" t="s">
        <v>50</v>
      </c>
      <c r="C29">
        <v>0.93</v>
      </c>
      <c r="D29" s="2">
        <v>0.89999999999999991</v>
      </c>
      <c r="E29" s="2">
        <v>0.79</v>
      </c>
      <c r="F29" s="2">
        <v>0.73</v>
      </c>
      <c r="H29" s="32">
        <f>H9/H134</f>
        <v>0.82707056855414518</v>
      </c>
      <c r="AE29" t="s">
        <v>80</v>
      </c>
    </row>
    <row r="30" spans="1:42" x14ac:dyDescent="0.35">
      <c r="A30">
        <v>2009</v>
      </c>
      <c r="B30" t="s">
        <v>50</v>
      </c>
      <c r="C30">
        <v>0.93</v>
      </c>
      <c r="D30" s="2">
        <v>0.8</v>
      </c>
      <c r="E30" s="2">
        <v>0.95379999999999987</v>
      </c>
      <c r="F30" s="2">
        <v>0.75879169811320768</v>
      </c>
      <c r="H30" s="32">
        <f>H10/H135</f>
        <v>0.89901862273033817</v>
      </c>
      <c r="L30" t="s">
        <v>53</v>
      </c>
      <c r="W30" t="s">
        <v>54</v>
      </c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</row>
    <row r="31" spans="1:42" ht="16.5" x14ac:dyDescent="0.35">
      <c r="A31">
        <v>2010</v>
      </c>
      <c r="B31" t="s">
        <v>50</v>
      </c>
      <c r="C31">
        <v>0.93</v>
      </c>
      <c r="D31" s="2">
        <v>0.88110000000000011</v>
      </c>
      <c r="E31" s="2">
        <v>0.85229999999999995</v>
      </c>
      <c r="F31" s="2">
        <v>0.86999999999999988</v>
      </c>
      <c r="H31" s="32">
        <f>H11/H136</f>
        <v>0.87053010314593882</v>
      </c>
      <c r="L31" t="s">
        <v>52</v>
      </c>
      <c r="N31">
        <v>2</v>
      </c>
      <c r="O31">
        <v>3</v>
      </c>
      <c r="P31">
        <v>4</v>
      </c>
      <c r="Q31">
        <v>5</v>
      </c>
      <c r="R31">
        <v>6</v>
      </c>
      <c r="S31" t="s">
        <v>31</v>
      </c>
      <c r="U31" t="s">
        <v>58</v>
      </c>
      <c r="V31" t="s">
        <v>57</v>
      </c>
      <c r="W31" t="s">
        <v>56</v>
      </c>
      <c r="X31">
        <v>2</v>
      </c>
      <c r="Y31">
        <v>3</v>
      </c>
      <c r="Z31">
        <v>4</v>
      </c>
      <c r="AA31">
        <v>5</v>
      </c>
      <c r="AB31" t="s">
        <v>31</v>
      </c>
      <c r="AE31" s="93"/>
      <c r="AF31" s="115"/>
      <c r="AG31" s="115"/>
      <c r="AH31" s="115"/>
      <c r="AI31" s="115"/>
      <c r="AJ31" s="55" t="s">
        <v>124</v>
      </c>
      <c r="AK31" s="46"/>
      <c r="AL31" s="46"/>
      <c r="AM31" s="117"/>
      <c r="AN31" s="118"/>
      <c r="AO31" s="118"/>
      <c r="AP31" s="46"/>
    </row>
    <row r="32" spans="1:42" x14ac:dyDescent="0.35">
      <c r="A32">
        <v>2011</v>
      </c>
      <c r="B32" t="s">
        <v>50</v>
      </c>
      <c r="C32">
        <v>0.93</v>
      </c>
      <c r="D32" s="2">
        <v>0.81079999999999997</v>
      </c>
      <c r="E32" s="2">
        <v>0.91579999999999984</v>
      </c>
      <c r="F32" s="2">
        <v>0.85709999999999997</v>
      </c>
      <c r="H32" s="32">
        <f>H12/H137</f>
        <v>0.90161509722959365</v>
      </c>
      <c r="L32">
        <v>2003</v>
      </c>
      <c r="M32" t="s">
        <v>43</v>
      </c>
      <c r="N32" s="9">
        <v>453.94999999999982</v>
      </c>
      <c r="O32" s="9">
        <v>2335.3688327378841</v>
      </c>
      <c r="P32" s="9">
        <v>9108.5353218279342</v>
      </c>
      <c r="Q32" s="9">
        <v>1097.1167478898469</v>
      </c>
      <c r="R32" s="9">
        <v>0</v>
      </c>
      <c r="S32" s="9">
        <v>12994.970902455651</v>
      </c>
      <c r="T32" s="9"/>
      <c r="U32" s="9">
        <v>27101</v>
      </c>
      <c r="V32">
        <v>6001200</v>
      </c>
      <c r="W32">
        <v>1998</v>
      </c>
      <c r="AA32" s="10">
        <f>Q32</f>
        <v>1097.1167478898469</v>
      </c>
      <c r="AE32" s="114"/>
      <c r="AF32" s="116"/>
      <c r="AG32" s="116"/>
      <c r="AH32" s="116"/>
      <c r="AI32" s="116"/>
      <c r="AJ32" s="56" t="s">
        <v>125</v>
      </c>
      <c r="AK32" s="92"/>
      <c r="AL32" s="103"/>
      <c r="AM32" s="119"/>
      <c r="AN32" s="56" t="s">
        <v>60</v>
      </c>
      <c r="AO32" s="38"/>
      <c r="AP32" s="38"/>
    </row>
    <row r="33" spans="1:46" ht="31" x14ac:dyDescent="0.35">
      <c r="A33">
        <v>2012</v>
      </c>
      <c r="B33" t="s">
        <v>50</v>
      </c>
      <c r="C33">
        <v>0.93</v>
      </c>
      <c r="D33" s="2">
        <v>0.88570000000000004</v>
      </c>
      <c r="E33" s="2">
        <v>0.7942999999999999</v>
      </c>
      <c r="F33" s="2">
        <v>0.72999999999999987</v>
      </c>
      <c r="H33" s="32">
        <f>H13/H138</f>
        <v>0.77932347687736792</v>
      </c>
      <c r="L33">
        <v>2004</v>
      </c>
      <c r="M33" t="s">
        <v>43</v>
      </c>
      <c r="N33" s="9">
        <v>209.43915761708786</v>
      </c>
      <c r="O33" s="9">
        <v>0</v>
      </c>
      <c r="P33" s="9">
        <v>4681.924670020082</v>
      </c>
      <c r="Q33" s="9">
        <v>7968.6298345470132</v>
      </c>
      <c r="R33" s="9">
        <v>17.175572519083968</v>
      </c>
      <c r="S33" s="9">
        <v>12877.16923470328</v>
      </c>
      <c r="T33" s="9"/>
      <c r="U33" s="9">
        <v>38551</v>
      </c>
      <c r="V33">
        <v>8945100</v>
      </c>
      <c r="W33">
        <v>1999</v>
      </c>
      <c r="Z33" s="10">
        <f>P32</f>
        <v>9108.5353218279342</v>
      </c>
      <c r="AA33" s="10">
        <f t="shared" ref="AA33:AA52" si="1">Q33</f>
        <v>7968.6298345470132</v>
      </c>
      <c r="AE33" s="44" t="s">
        <v>79</v>
      </c>
      <c r="AF33" s="44" t="s">
        <v>118</v>
      </c>
      <c r="AG33" s="44" t="s">
        <v>119</v>
      </c>
      <c r="AH33" s="44" t="s">
        <v>771</v>
      </c>
      <c r="AI33" s="44"/>
      <c r="AJ33" s="19" t="s">
        <v>78</v>
      </c>
      <c r="AK33" s="45" t="s">
        <v>128</v>
      </c>
      <c r="AL33" s="45" t="s">
        <v>127</v>
      </c>
      <c r="AN33" s="19" t="s">
        <v>78</v>
      </c>
      <c r="AO33" s="45" t="s">
        <v>128</v>
      </c>
      <c r="AP33" s="45" t="s">
        <v>127</v>
      </c>
    </row>
    <row r="34" spans="1:46" x14ac:dyDescent="0.35">
      <c r="A34">
        <v>2013</v>
      </c>
      <c r="B34" t="s">
        <v>50</v>
      </c>
      <c r="C34">
        <v>0.93</v>
      </c>
      <c r="D34" s="2">
        <v>0.87949999999999995</v>
      </c>
      <c r="E34" s="2">
        <v>0.93020000000000014</v>
      </c>
      <c r="F34" s="2">
        <v>0.5962068062827226</v>
      </c>
      <c r="H34" s="32">
        <f>H14/H139</f>
        <v>0.83933004281306733</v>
      </c>
      <c r="L34">
        <v>2005</v>
      </c>
      <c r="M34" t="s">
        <v>43</v>
      </c>
      <c r="N34" s="9">
        <v>486.96602361524765</v>
      </c>
      <c r="O34" s="9">
        <v>916.01426505028576</v>
      </c>
      <c r="P34" s="9">
        <v>2875.8750268644217</v>
      </c>
      <c r="Q34" s="9">
        <v>0</v>
      </c>
      <c r="R34" s="9">
        <v>1424.4107806973495</v>
      </c>
      <c r="S34" s="9">
        <v>5703.2660962273076</v>
      </c>
      <c r="T34" s="9"/>
      <c r="U34" s="9">
        <v>21109</v>
      </c>
      <c r="V34">
        <v>3931770</v>
      </c>
      <c r="W34" s="38">
        <v>2000</v>
      </c>
      <c r="Y34" s="10">
        <f>O32</f>
        <v>2335.3688327378841</v>
      </c>
      <c r="Z34" s="10">
        <f t="shared" ref="Z34:Z52" si="2">P33</f>
        <v>4681.924670020082</v>
      </c>
      <c r="AA34" s="10">
        <f t="shared" si="1"/>
        <v>0</v>
      </c>
      <c r="AB34" s="9">
        <f>SUM(X34:AA34)</f>
        <v>7017.2935027579661</v>
      </c>
      <c r="AC34" s="9"/>
      <c r="AD34" s="9"/>
      <c r="AE34">
        <v>2000</v>
      </c>
      <c r="AF34" s="9">
        <f>NatSpEGGS!J12</f>
        <v>17249.957716216217</v>
      </c>
      <c r="AG34" s="9">
        <f>NatSpEGGS!M12</f>
        <v>2300408</v>
      </c>
      <c r="AH34" s="9">
        <f>AG34/AF34</f>
        <v>133.35731239720366</v>
      </c>
      <c r="AI34" s="9"/>
      <c r="AJ34" s="9">
        <v>24800.180836037569</v>
      </c>
      <c r="AK34" s="2">
        <f t="shared" ref="AK34:AK52" si="3">AJ34/AF34</f>
        <v>1.4376951667958926</v>
      </c>
      <c r="AL34" s="42">
        <f t="shared" ref="AL34:AL52" si="4">AJ34/AG34</f>
        <v>1.0780774904294181E-2</v>
      </c>
      <c r="AM34" s="90"/>
      <c r="AN34" s="9">
        <v>7017.2935027579661</v>
      </c>
      <c r="AO34" s="2">
        <f t="shared" ref="AO34:AO52" si="5">AN34/AF34</f>
        <v>0.40680062051173604</v>
      </c>
      <c r="AP34" s="42">
        <f t="shared" ref="AP34:AP52" si="6">AN34/AG34</f>
        <v>3.0504560507344635E-3</v>
      </c>
      <c r="AR34" s="10">
        <f t="shared" ref="AR34:AR52" si="7">AN34-AJ34</f>
        <v>-17782.887333279603</v>
      </c>
      <c r="AS34" s="33">
        <f t="shared" ref="AS34:AS52" si="8">AR34/AJ34</f>
        <v>-0.71704668005642058</v>
      </c>
      <c r="AT34" s="33">
        <f t="shared" ref="AT34:AT52" si="9">AN34/AJ34</f>
        <v>0.28295331994357947</v>
      </c>
    </row>
    <row r="35" spans="1:46" x14ac:dyDescent="0.35">
      <c r="A35">
        <v>2014</v>
      </c>
      <c r="B35" t="s">
        <v>50</v>
      </c>
      <c r="C35">
        <v>0.93</v>
      </c>
      <c r="D35" s="2">
        <v>0.86659999999999993</v>
      </c>
      <c r="E35" s="2">
        <v>0.91449999999999998</v>
      </c>
      <c r="F35" s="2">
        <v>1</v>
      </c>
      <c r="H35" s="32">
        <f>H15/H140</f>
        <v>0.91560022944862962</v>
      </c>
      <c r="L35">
        <v>2006</v>
      </c>
      <c r="M35" t="s">
        <v>43</v>
      </c>
      <c r="N35" s="9">
        <v>58.309999999999945</v>
      </c>
      <c r="O35" s="9">
        <v>9484.428803325136</v>
      </c>
      <c r="P35" s="9">
        <v>1423.8655507862059</v>
      </c>
      <c r="Q35" s="9">
        <v>3998.4615447246215</v>
      </c>
      <c r="R35" s="9">
        <v>129.51224388263805</v>
      </c>
      <c r="S35" s="9">
        <v>15094.578142718601</v>
      </c>
      <c r="T35" s="9"/>
      <c r="U35" s="9">
        <v>46817</v>
      </c>
      <c r="V35">
        <v>11049075</v>
      </c>
      <c r="W35" s="38">
        <v>2001</v>
      </c>
      <c r="X35" s="10">
        <f>N32</f>
        <v>453.94999999999982</v>
      </c>
      <c r="Y35" s="10">
        <f t="shared" ref="Y35:Y52" si="10">O33</f>
        <v>0</v>
      </c>
      <c r="Z35" s="10">
        <f t="shared" si="2"/>
        <v>2875.8750268644217</v>
      </c>
      <c r="AA35" s="10">
        <f t="shared" si="1"/>
        <v>3998.4615447246215</v>
      </c>
      <c r="AB35" s="9">
        <f t="shared" ref="AB35:AB52" si="11">SUM(X35:AA35)</f>
        <v>7328.286571589043</v>
      </c>
      <c r="AC35" s="9"/>
      <c r="AD35" s="9"/>
      <c r="AE35">
        <v>2001</v>
      </c>
      <c r="AF35" s="9">
        <f>NatSpEGGS!J13</f>
        <v>37311.440348727614</v>
      </c>
      <c r="AG35" s="9">
        <f>NatSpEGGS!M13</f>
        <v>7389727</v>
      </c>
      <c r="AH35" s="9">
        <f t="shared" ref="AH35:AH52" si="12">AG35/AF35</f>
        <v>198.05525948429388</v>
      </c>
      <c r="AI35" s="9"/>
      <c r="AJ35" s="9">
        <v>70116.643647273755</v>
      </c>
      <c r="AK35" s="2">
        <f t="shared" si="3"/>
        <v>1.879226397907334</v>
      </c>
      <c r="AL35" s="42">
        <f t="shared" si="4"/>
        <v>9.4883943137918023E-3</v>
      </c>
      <c r="AM35" s="95"/>
      <c r="AN35" s="9">
        <v>7328.286571589043</v>
      </c>
      <c r="AO35" s="2">
        <f t="shared" si="5"/>
        <v>0.19640856807177509</v>
      </c>
      <c r="AP35" s="42">
        <f t="shared" si="6"/>
        <v>9.9168569712914192E-4</v>
      </c>
      <c r="AR35" s="10">
        <f t="shared" si="7"/>
        <v>-62788.357075684711</v>
      </c>
      <c r="AS35" s="33">
        <f t="shared" si="8"/>
        <v>-0.89548435021427353</v>
      </c>
      <c r="AT35" s="33">
        <f t="shared" si="9"/>
        <v>0.10451564978572642</v>
      </c>
    </row>
    <row r="36" spans="1:46" x14ac:dyDescent="0.35">
      <c r="A36">
        <v>2015</v>
      </c>
      <c r="B36" t="s">
        <v>50</v>
      </c>
      <c r="C36" s="2">
        <v>0.99341615539927575</v>
      </c>
      <c r="D36" s="2">
        <v>0.94188528562768215</v>
      </c>
      <c r="E36" s="2">
        <v>0.96503937516578986</v>
      </c>
      <c r="F36" s="2">
        <v>0.9152947589736341</v>
      </c>
      <c r="G36" s="2">
        <v>0.33333333333333331</v>
      </c>
      <c r="H36" s="2">
        <v>0.94471349712264108</v>
      </c>
      <c r="I36" s="2"/>
      <c r="L36">
        <v>2007</v>
      </c>
      <c r="M36" t="s">
        <v>43</v>
      </c>
      <c r="N36" s="9">
        <v>184.24709691774751</v>
      </c>
      <c r="O36" s="9">
        <v>0</v>
      </c>
      <c r="P36" s="9">
        <v>8247.2113897556483</v>
      </c>
      <c r="Q36" s="9">
        <v>0</v>
      </c>
      <c r="R36" s="9">
        <v>0</v>
      </c>
      <c r="S36" s="9">
        <v>8431.4584866733931</v>
      </c>
      <c r="T36" s="9"/>
      <c r="U36" s="9">
        <v>21617</v>
      </c>
      <c r="V36">
        <v>5585760</v>
      </c>
      <c r="W36" s="38">
        <v>2002</v>
      </c>
      <c r="X36" s="10">
        <f t="shared" ref="X36:X52" si="13">N33</f>
        <v>209.43915761708786</v>
      </c>
      <c r="Y36" s="10">
        <f t="shared" si="10"/>
        <v>916.01426505028576</v>
      </c>
      <c r="Z36" s="10">
        <f t="shared" si="2"/>
        <v>1423.8655507862059</v>
      </c>
      <c r="AA36" s="10">
        <f t="shared" si="1"/>
        <v>0</v>
      </c>
      <c r="AB36" s="9">
        <f t="shared" si="11"/>
        <v>2549.3189734535795</v>
      </c>
      <c r="AC36" s="9"/>
      <c r="AD36" s="9"/>
      <c r="AE36">
        <v>2002</v>
      </c>
      <c r="AF36" s="9">
        <f>NatSpEGGS!J14</f>
        <v>20196.8</v>
      </c>
      <c r="AG36" s="9">
        <f>NatSpEGGS!M14</f>
        <v>3955536</v>
      </c>
      <c r="AH36" s="9">
        <f t="shared" si="12"/>
        <v>195.84963954685892</v>
      </c>
      <c r="AI36" s="9"/>
      <c r="AJ36" s="9">
        <v>19852.776615342929</v>
      </c>
      <c r="AK36" s="2">
        <f t="shared" si="3"/>
        <v>0.98296644098782626</v>
      </c>
      <c r="AL36" s="42">
        <f t="shared" si="4"/>
        <v>5.0189851932438308E-3</v>
      </c>
      <c r="AM36" s="95"/>
      <c r="AN36" s="9">
        <v>2549.3189734535795</v>
      </c>
      <c r="AO36" s="2">
        <f t="shared" si="5"/>
        <v>0.12622390544311868</v>
      </c>
      <c r="AP36" s="42">
        <f t="shared" si="6"/>
        <v>6.4449393797795789E-4</v>
      </c>
      <c r="AR36" s="10">
        <f t="shared" si="7"/>
        <v>-17303.457641889348</v>
      </c>
      <c r="AS36" s="33">
        <f t="shared" si="8"/>
        <v>-0.87158879471381467</v>
      </c>
      <c r="AT36" s="33">
        <f t="shared" si="9"/>
        <v>0.12841120528618527</v>
      </c>
    </row>
    <row r="37" spans="1:46" x14ac:dyDescent="0.35">
      <c r="A37">
        <v>2016</v>
      </c>
      <c r="B37" t="s">
        <v>50</v>
      </c>
      <c r="C37" s="2">
        <v>0.98342662707771644</v>
      </c>
      <c r="D37" s="2">
        <v>0.95655637719718312</v>
      </c>
      <c r="E37" s="2">
        <v>0.9121425248734214</v>
      </c>
      <c r="F37" s="2">
        <v>0.97483978732252352</v>
      </c>
      <c r="G37" s="2"/>
      <c r="H37" s="2">
        <v>0.93356749814204976</v>
      </c>
      <c r="I37" s="2"/>
      <c r="L37">
        <v>2008</v>
      </c>
      <c r="M37" t="s">
        <v>43</v>
      </c>
      <c r="N37" s="9">
        <v>98.014287039459532</v>
      </c>
      <c r="O37" s="9">
        <v>2779.8851218554264</v>
      </c>
      <c r="P37" s="9">
        <v>2745.5020799466511</v>
      </c>
      <c r="Q37" s="9">
        <v>4608.8633694255914</v>
      </c>
      <c r="R37" s="9">
        <v>36.080683047624056</v>
      </c>
      <c r="S37" s="9">
        <v>10268.345541314746</v>
      </c>
      <c r="T37" s="9"/>
      <c r="U37" s="9">
        <v>36650</v>
      </c>
      <c r="V37">
        <v>7630665</v>
      </c>
      <c r="W37" s="38">
        <v>2003</v>
      </c>
      <c r="X37" s="10">
        <f t="shared" si="13"/>
        <v>486.96602361524765</v>
      </c>
      <c r="Y37" s="10">
        <f t="shared" si="10"/>
        <v>9484.428803325136</v>
      </c>
      <c r="Z37" s="10">
        <f t="shared" si="2"/>
        <v>8247.2113897556483</v>
      </c>
      <c r="AA37" s="10">
        <f t="shared" si="1"/>
        <v>4608.8633694255914</v>
      </c>
      <c r="AB37" s="9">
        <f t="shared" si="11"/>
        <v>22827.469586121624</v>
      </c>
      <c r="AC37" s="9"/>
      <c r="AD37" s="9"/>
      <c r="AE37">
        <v>2003</v>
      </c>
      <c r="AF37" s="9">
        <f>NatSpEGGS!J15</f>
        <v>31768.48</v>
      </c>
      <c r="AG37" s="9">
        <f>NatSpEGGS!M15</f>
        <v>5752022.8000000007</v>
      </c>
      <c r="AH37" s="9">
        <f t="shared" si="12"/>
        <v>181.06068656731455</v>
      </c>
      <c r="AI37" s="9"/>
      <c r="AJ37" s="9">
        <v>65379.987719526602</v>
      </c>
      <c r="AK37" s="2">
        <f t="shared" si="3"/>
        <v>2.0580143500578751</v>
      </c>
      <c r="AL37" s="42">
        <f t="shared" si="4"/>
        <v>1.1366434034219509E-2</v>
      </c>
      <c r="AM37" s="95"/>
      <c r="AN37" s="9">
        <v>22827.469586121624</v>
      </c>
      <c r="AO37" s="2">
        <f t="shared" si="5"/>
        <v>0.71855718580560435</v>
      </c>
      <c r="AP37" s="42">
        <f t="shared" si="6"/>
        <v>3.9685985921546797E-3</v>
      </c>
      <c r="AR37" s="10">
        <f t="shared" si="7"/>
        <v>-42552.518133404978</v>
      </c>
      <c r="AS37" s="33">
        <f t="shared" si="8"/>
        <v>-0.6508492830550977</v>
      </c>
      <c r="AT37" s="33">
        <f t="shared" si="9"/>
        <v>0.34915071694490235</v>
      </c>
    </row>
    <row r="38" spans="1:46" x14ac:dyDescent="0.35">
      <c r="A38">
        <v>2017</v>
      </c>
      <c r="B38" t="s">
        <v>50</v>
      </c>
      <c r="C38" s="2">
        <v>0.96796102762230263</v>
      </c>
      <c r="D38" s="2">
        <v>0.892749911965664</v>
      </c>
      <c r="E38" s="2">
        <v>0.85878525177082021</v>
      </c>
      <c r="F38" s="2">
        <v>0.84358502772476873</v>
      </c>
      <c r="G38" s="2">
        <v>0</v>
      </c>
      <c r="H38" s="2">
        <v>0.88077661697630505</v>
      </c>
      <c r="I38" s="2"/>
      <c r="L38">
        <v>2009</v>
      </c>
      <c r="M38" t="s">
        <v>43</v>
      </c>
      <c r="N38" s="9">
        <v>354.57937813071931</v>
      </c>
      <c r="O38" s="9">
        <v>2563.9249766081284</v>
      </c>
      <c r="P38" s="9">
        <v>1269.9920574168355</v>
      </c>
      <c r="Q38" s="9">
        <v>536.20668431127297</v>
      </c>
      <c r="R38" s="9">
        <v>90.891158694289686</v>
      </c>
      <c r="S38" s="9">
        <v>4815.5942551612534</v>
      </c>
      <c r="T38" s="9"/>
      <c r="U38" s="9">
        <v>6203</v>
      </c>
      <c r="V38">
        <v>1665135</v>
      </c>
      <c r="W38" s="38">
        <v>2004</v>
      </c>
      <c r="X38" s="10">
        <f t="shared" si="13"/>
        <v>58.309999999999945</v>
      </c>
      <c r="Y38" s="10">
        <f t="shared" si="10"/>
        <v>0</v>
      </c>
      <c r="Z38" s="10">
        <f t="shared" si="2"/>
        <v>2745.5020799466511</v>
      </c>
      <c r="AA38" s="10">
        <f t="shared" si="1"/>
        <v>536.20668431127297</v>
      </c>
      <c r="AB38" s="9">
        <f t="shared" si="11"/>
        <v>3340.018764257924</v>
      </c>
      <c r="AC38" s="9"/>
      <c r="AD38" s="9"/>
      <c r="AE38">
        <v>2004</v>
      </c>
      <c r="AF38" s="9">
        <f>NatSpEGGS!J16</f>
        <v>5994.8832484076438</v>
      </c>
      <c r="AG38" s="9">
        <f>NatSpEGGS!M16</f>
        <v>1299956.7000000002</v>
      </c>
      <c r="AH38" s="9">
        <f t="shared" si="12"/>
        <v>216.84437313191941</v>
      </c>
      <c r="AI38" s="9"/>
      <c r="AJ38" s="9">
        <v>8154.3944618677415</v>
      </c>
      <c r="AK38" s="2">
        <f t="shared" si="3"/>
        <v>1.3602257331756553</v>
      </c>
      <c r="AL38" s="42">
        <f t="shared" si="4"/>
        <v>6.2728200576740289E-3</v>
      </c>
      <c r="AM38" s="95"/>
      <c r="AN38" s="9">
        <v>3340.018764257924</v>
      </c>
      <c r="AO38" s="2">
        <f t="shared" si="5"/>
        <v>0.55714492273808625</v>
      </c>
      <c r="AP38" s="42">
        <f t="shared" si="6"/>
        <v>2.569330781754441E-3</v>
      </c>
      <c r="AR38" s="10">
        <f t="shared" si="7"/>
        <v>-4814.3756976098175</v>
      </c>
      <c r="AS38" s="33">
        <f t="shared" si="8"/>
        <v>-0.59040260072322992</v>
      </c>
      <c r="AT38" s="33">
        <f t="shared" si="9"/>
        <v>0.40959739927677008</v>
      </c>
    </row>
    <row r="39" spans="1:46" x14ac:dyDescent="0.35">
      <c r="A39">
        <v>2018</v>
      </c>
      <c r="B39" t="s">
        <v>50</v>
      </c>
      <c r="C39" s="2">
        <v>0.84658761728877818</v>
      </c>
      <c r="D39" s="2">
        <v>0.90431590567151032</v>
      </c>
      <c r="E39" s="2">
        <v>0.88794611373138521</v>
      </c>
      <c r="F39" s="2">
        <v>0.8153231336391632</v>
      </c>
      <c r="G39" s="2">
        <v>8.5178901978962926E-2</v>
      </c>
      <c r="H39" s="2">
        <v>0.89583364588370784</v>
      </c>
      <c r="I39" s="2"/>
      <c r="L39">
        <v>2010</v>
      </c>
      <c r="M39" t="s">
        <v>43</v>
      </c>
      <c r="N39" s="9">
        <v>90.25656499999991</v>
      </c>
      <c r="O39" s="9">
        <v>3396.4029831521475</v>
      </c>
      <c r="P39" s="9">
        <v>1709.5375244376683</v>
      </c>
      <c r="Q39" s="9">
        <v>231.07897108155839</v>
      </c>
      <c r="R39" s="9">
        <v>191.45338262012251</v>
      </c>
      <c r="S39" s="9">
        <v>5618.729426291502</v>
      </c>
      <c r="T39" s="9"/>
      <c r="U39" s="9">
        <v>23303</v>
      </c>
      <c r="V39">
        <v>5910915</v>
      </c>
      <c r="W39" s="38">
        <v>2005</v>
      </c>
      <c r="X39" s="10">
        <f t="shared" si="13"/>
        <v>184.24709691774751</v>
      </c>
      <c r="Y39" s="10">
        <f t="shared" si="10"/>
        <v>2779.8851218554264</v>
      </c>
      <c r="Z39" s="10">
        <f t="shared" si="2"/>
        <v>1269.9920574168355</v>
      </c>
      <c r="AA39" s="10">
        <f t="shared" si="1"/>
        <v>231.07897108155839</v>
      </c>
      <c r="AB39" s="9">
        <f t="shared" si="11"/>
        <v>4465.2032472715673</v>
      </c>
      <c r="AC39" s="9"/>
      <c r="AD39" s="9"/>
      <c r="AE39">
        <v>2005</v>
      </c>
      <c r="AF39" s="9">
        <f>NatSpEGGS!J17</f>
        <v>22498.893551071884</v>
      </c>
      <c r="AG39" s="9">
        <f>NatSpEGGS!M17</f>
        <v>4541363.8999999994</v>
      </c>
      <c r="AH39" s="9">
        <f t="shared" si="12"/>
        <v>201.84832154928978</v>
      </c>
      <c r="AI39" s="9"/>
      <c r="AJ39" s="9">
        <v>17250.323539705572</v>
      </c>
      <c r="AK39" s="2">
        <f t="shared" si="3"/>
        <v>0.76671874999309642</v>
      </c>
      <c r="AL39" s="42">
        <f t="shared" si="4"/>
        <v>3.7984895990619853E-3</v>
      </c>
      <c r="AM39" s="95"/>
      <c r="AN39" s="9">
        <v>4465.2032472715673</v>
      </c>
      <c r="AO39" s="2">
        <f t="shared" si="5"/>
        <v>0.19846323718700548</v>
      </c>
      <c r="AP39" s="42">
        <f t="shared" si="6"/>
        <v>9.8322956398001217E-4</v>
      </c>
      <c r="AR39" s="10">
        <f t="shared" si="7"/>
        <v>-12785.120292434005</v>
      </c>
      <c r="AS39" s="33">
        <f t="shared" si="8"/>
        <v>-0.74115249276375139</v>
      </c>
      <c r="AT39" s="33">
        <f t="shared" si="9"/>
        <v>0.25884750723624855</v>
      </c>
    </row>
    <row r="40" spans="1:46" x14ac:dyDescent="0.35">
      <c r="A40">
        <v>2019</v>
      </c>
      <c r="B40" t="s">
        <v>50</v>
      </c>
      <c r="C40" s="2">
        <v>0.92305398259472959</v>
      </c>
      <c r="D40" s="2">
        <v>0.79564711489753692</v>
      </c>
      <c r="E40" s="2">
        <v>0.72253702713913559</v>
      </c>
      <c r="F40" s="2">
        <v>0.6658503849570182</v>
      </c>
      <c r="G40" s="2"/>
      <c r="H40" s="2">
        <v>0.74758669289324831</v>
      </c>
      <c r="I40" s="2"/>
      <c r="L40">
        <v>2011</v>
      </c>
      <c r="M40" t="s">
        <v>43</v>
      </c>
      <c r="N40" s="9">
        <v>39.048450000000003</v>
      </c>
      <c r="O40" s="9">
        <v>1539.4405941713812</v>
      </c>
      <c r="P40" s="9">
        <v>5199.264050290767</v>
      </c>
      <c r="Q40" s="9">
        <v>490.552876206983</v>
      </c>
      <c r="R40" s="9">
        <v>0</v>
      </c>
      <c r="S40" s="9">
        <v>7268.3059706691274</v>
      </c>
      <c r="T40" s="9"/>
      <c r="U40" s="9">
        <v>8927</v>
      </c>
      <c r="V40">
        <v>1509150</v>
      </c>
      <c r="W40" s="38">
        <v>2006</v>
      </c>
      <c r="X40" s="10">
        <f t="shared" si="13"/>
        <v>98.014287039459532</v>
      </c>
      <c r="Y40" s="10">
        <f t="shared" si="10"/>
        <v>2563.9249766081284</v>
      </c>
      <c r="Z40" s="10">
        <f t="shared" si="2"/>
        <v>1709.5375244376683</v>
      </c>
      <c r="AA40" s="10">
        <f t="shared" si="1"/>
        <v>490.552876206983</v>
      </c>
      <c r="AB40" s="9">
        <f t="shared" si="11"/>
        <v>4862.0296642922385</v>
      </c>
      <c r="AC40" s="9"/>
      <c r="AD40" s="9"/>
      <c r="AE40">
        <v>2006</v>
      </c>
      <c r="AF40" s="9">
        <f>NatSpEGGS!J18</f>
        <v>8288.8770000000004</v>
      </c>
      <c r="AG40" s="9">
        <f>NatSpEGGS!M18</f>
        <v>1143972.925</v>
      </c>
      <c r="AH40" s="9">
        <f t="shared" si="12"/>
        <v>138.01301732430099</v>
      </c>
      <c r="AI40" s="9"/>
      <c r="AJ40" s="9">
        <v>17008.378000941535</v>
      </c>
      <c r="AK40" s="2">
        <f t="shared" si="3"/>
        <v>2.0519520317337965</v>
      </c>
      <c r="AL40" s="42">
        <f t="shared" si="4"/>
        <v>1.4867815163493956E-2</v>
      </c>
      <c r="AM40" s="95"/>
      <c r="AN40" s="9">
        <v>4862.0296642922385</v>
      </c>
      <c r="AO40" s="2">
        <f t="shared" si="5"/>
        <v>0.5865727847442106</v>
      </c>
      <c r="AP40" s="42">
        <f t="shared" si="6"/>
        <v>4.2501265178913547E-3</v>
      </c>
      <c r="AR40" s="10">
        <f t="shared" si="7"/>
        <v>-12146.348336649296</v>
      </c>
      <c r="AS40" s="33">
        <f t="shared" si="8"/>
        <v>-0.71413913401835905</v>
      </c>
      <c r="AT40" s="33">
        <f t="shared" si="9"/>
        <v>0.28586086598164095</v>
      </c>
    </row>
    <row r="41" spans="1:46" x14ac:dyDescent="0.35">
      <c r="A41">
        <v>2020</v>
      </c>
      <c r="B41" t="s">
        <v>50</v>
      </c>
      <c r="C41" s="2">
        <v>0.9688164988893625</v>
      </c>
      <c r="D41" s="2">
        <v>0.94868532847540188</v>
      </c>
      <c r="E41" s="2">
        <v>0.93967743583745811</v>
      </c>
      <c r="F41" s="2">
        <v>0.82084906344942543</v>
      </c>
      <c r="G41" s="2">
        <v>0</v>
      </c>
      <c r="H41" s="2">
        <v>0.94099809960442748</v>
      </c>
      <c r="I41" s="2"/>
      <c r="L41">
        <v>2012</v>
      </c>
      <c r="M41" t="s">
        <v>43</v>
      </c>
      <c r="N41" s="9">
        <v>150.89485827174803</v>
      </c>
      <c r="O41" s="9">
        <v>325.91948582739587</v>
      </c>
      <c r="P41" s="9">
        <v>3532.4300721914478</v>
      </c>
      <c r="Q41" s="9">
        <v>4616.9385677466871</v>
      </c>
      <c r="R41" s="9">
        <v>53.762219933614226</v>
      </c>
      <c r="S41" s="9">
        <v>8679.9452039708922</v>
      </c>
      <c r="T41" s="9"/>
      <c r="U41" s="9">
        <v>22583</v>
      </c>
      <c r="V41">
        <v>5122095</v>
      </c>
      <c r="W41" s="38">
        <v>2007</v>
      </c>
      <c r="X41" s="10">
        <f t="shared" si="13"/>
        <v>354.57937813071931</v>
      </c>
      <c r="Y41" s="10">
        <f t="shared" si="10"/>
        <v>3396.4029831521475</v>
      </c>
      <c r="Z41" s="10">
        <f t="shared" si="2"/>
        <v>5199.264050290767</v>
      </c>
      <c r="AA41" s="10">
        <f t="shared" si="1"/>
        <v>4616.9385677466871</v>
      </c>
      <c r="AB41" s="9">
        <f t="shared" si="11"/>
        <v>13567.18497932032</v>
      </c>
      <c r="AC41" s="9"/>
      <c r="AD41" s="9"/>
      <c r="AE41">
        <v>2007</v>
      </c>
      <c r="AF41" s="9">
        <f>NatSpEGGS!J19</f>
        <v>21567.345000000001</v>
      </c>
      <c r="AG41" s="9">
        <f>NatSpEGGS!M19</f>
        <v>3894155.8250000002</v>
      </c>
      <c r="AH41" s="9">
        <f t="shared" si="12"/>
        <v>180.55796042581969</v>
      </c>
      <c r="AI41" s="9"/>
      <c r="AJ41" s="9">
        <v>56406.071487960078</v>
      </c>
      <c r="AK41" s="2">
        <f t="shared" si="3"/>
        <v>2.6153460932701766</v>
      </c>
      <c r="AL41" s="42">
        <f t="shared" si="4"/>
        <v>1.4484800820203458E-2</v>
      </c>
      <c r="AM41" s="95"/>
      <c r="AN41" s="9">
        <v>13567.18497932032</v>
      </c>
      <c r="AO41" s="2">
        <f t="shared" si="5"/>
        <v>0.62906143428040495</v>
      </c>
      <c r="AP41" s="42">
        <f t="shared" si="6"/>
        <v>3.4839861548992637E-3</v>
      </c>
      <c r="AR41" s="10">
        <f t="shared" si="7"/>
        <v>-42838.886508639756</v>
      </c>
      <c r="AS41" s="33">
        <f t="shared" si="8"/>
        <v>-0.75947296768901462</v>
      </c>
      <c r="AT41" s="33">
        <f t="shared" si="9"/>
        <v>0.24052703231098529</v>
      </c>
    </row>
    <row r="42" spans="1:46" x14ac:dyDescent="0.35">
      <c r="A42">
        <v>2021</v>
      </c>
      <c r="B42" t="s">
        <v>50</v>
      </c>
      <c r="C42" s="2">
        <v>0.78395463896167561</v>
      </c>
      <c r="D42" s="2">
        <v>0.94101151285943174</v>
      </c>
      <c r="E42" s="2">
        <v>0.92293903008618428</v>
      </c>
      <c r="F42" s="2">
        <v>0.90200001254143836</v>
      </c>
      <c r="G42" s="2"/>
      <c r="H42" s="2">
        <v>0.91789016738859264</v>
      </c>
      <c r="I42" s="2"/>
      <c r="L42">
        <v>2013</v>
      </c>
      <c r="M42" t="s">
        <v>43</v>
      </c>
      <c r="N42" s="9">
        <v>54.818083929971408</v>
      </c>
      <c r="O42" s="9">
        <v>2152.6722827225367</v>
      </c>
      <c r="P42" s="9">
        <v>567.87514601936073</v>
      </c>
      <c r="Q42" s="9">
        <v>2215.9555589967576</v>
      </c>
      <c r="R42" s="9">
        <v>230.77089716464627</v>
      </c>
      <c r="S42" s="9">
        <v>5222.091968833276</v>
      </c>
      <c r="T42" s="9"/>
      <c r="U42" s="9">
        <v>9639</v>
      </c>
      <c r="V42">
        <v>2668875</v>
      </c>
      <c r="W42" s="38">
        <v>2008</v>
      </c>
      <c r="X42" s="10">
        <f t="shared" si="13"/>
        <v>90.25656499999991</v>
      </c>
      <c r="Y42" s="10">
        <f t="shared" si="10"/>
        <v>1539.4405941713812</v>
      </c>
      <c r="Z42" s="10">
        <f t="shared" si="2"/>
        <v>3532.4300721914478</v>
      </c>
      <c r="AA42" s="10">
        <f t="shared" si="1"/>
        <v>2215.9555589967576</v>
      </c>
      <c r="AB42" s="9">
        <f t="shared" si="11"/>
        <v>7378.0827903595864</v>
      </c>
      <c r="AC42" s="9"/>
      <c r="AD42" s="9"/>
      <c r="AE42">
        <v>2008</v>
      </c>
      <c r="AF42" s="9">
        <f>NatSpEGGS!J20</f>
        <v>9231.7062694928081</v>
      </c>
      <c r="AG42" s="9">
        <f>NatSpEGGS!M20</f>
        <v>2004317.6158213476</v>
      </c>
      <c r="AH42" s="9">
        <f t="shared" si="12"/>
        <v>217.11236875514945</v>
      </c>
      <c r="AI42" s="9"/>
      <c r="AJ42" s="9">
        <v>14618.899690435392</v>
      </c>
      <c r="AK42" s="2">
        <f t="shared" si="3"/>
        <v>1.5835533826227941</v>
      </c>
      <c r="AL42" s="42">
        <f t="shared" si="4"/>
        <v>7.2937041390242563E-3</v>
      </c>
      <c r="AM42" s="95"/>
      <c r="AN42" s="9">
        <v>7378.0827903595864</v>
      </c>
      <c r="AO42" s="2">
        <f t="shared" si="5"/>
        <v>0.79921117234213512</v>
      </c>
      <c r="AP42" s="42">
        <f t="shared" si="6"/>
        <v>3.6810946189963652E-3</v>
      </c>
      <c r="AR42" s="10">
        <f t="shared" si="7"/>
        <v>-7240.8169000758053</v>
      </c>
      <c r="AS42" s="33">
        <f t="shared" si="8"/>
        <v>-0.49530519077391338</v>
      </c>
      <c r="AT42" s="33">
        <f t="shared" si="9"/>
        <v>0.50469480922608656</v>
      </c>
    </row>
    <row r="43" spans="1:46" x14ac:dyDescent="0.35">
      <c r="A43">
        <v>2022</v>
      </c>
      <c r="B43" t="s">
        <v>50</v>
      </c>
      <c r="C43" s="2">
        <v>0.98097855924600985</v>
      </c>
      <c r="D43" s="2">
        <v>0.89670225214705113</v>
      </c>
      <c r="E43" s="2">
        <v>0.75223360625814639</v>
      </c>
      <c r="F43" s="2">
        <v>0.83820466933366011</v>
      </c>
      <c r="G43" s="2"/>
      <c r="H43" s="2">
        <v>0.84877892267321442</v>
      </c>
      <c r="I43" s="2"/>
      <c r="L43">
        <v>2014</v>
      </c>
      <c r="M43" t="s">
        <v>43</v>
      </c>
      <c r="N43" s="9">
        <v>491.62974835712157</v>
      </c>
      <c r="O43" s="9">
        <v>506.72023426387568</v>
      </c>
      <c r="P43" s="9">
        <v>1809.3065056671112</v>
      </c>
      <c r="Q43" s="9">
        <v>0</v>
      </c>
      <c r="R43" s="9">
        <v>0</v>
      </c>
      <c r="S43" s="9">
        <v>2807.6564882881103</v>
      </c>
      <c r="T43" s="9"/>
      <c r="U43" s="9">
        <v>3587</v>
      </c>
      <c r="V43">
        <v>694200</v>
      </c>
      <c r="W43" s="38">
        <v>2009</v>
      </c>
      <c r="X43" s="10">
        <f t="shared" si="13"/>
        <v>39.048450000000003</v>
      </c>
      <c r="Y43" s="10">
        <f t="shared" si="10"/>
        <v>325.91948582739587</v>
      </c>
      <c r="Z43" s="10">
        <f t="shared" si="2"/>
        <v>567.87514601936073</v>
      </c>
      <c r="AA43" s="10">
        <f t="shared" si="1"/>
        <v>0</v>
      </c>
      <c r="AB43" s="9">
        <f t="shared" si="11"/>
        <v>932.8430818467566</v>
      </c>
      <c r="AC43" s="9"/>
      <c r="AD43" s="9"/>
      <c r="AE43">
        <v>2009</v>
      </c>
      <c r="AF43" s="9">
        <f>NatSpEGGS!J21</f>
        <v>3411.875</v>
      </c>
      <c r="AG43" s="9">
        <f>NatSpEGGS!M21</f>
        <v>556437.5</v>
      </c>
      <c r="AH43" s="9">
        <f t="shared" si="12"/>
        <v>163.08847774317641</v>
      </c>
      <c r="AI43" s="9"/>
      <c r="AJ43" s="9">
        <v>7593.6967205108704</v>
      </c>
      <c r="AK43" s="2">
        <f t="shared" si="3"/>
        <v>2.2256667435093225</v>
      </c>
      <c r="AL43" s="42">
        <f t="shared" si="4"/>
        <v>1.3646989501086592E-2</v>
      </c>
      <c r="AM43" s="95"/>
      <c r="AN43" s="9">
        <v>932.8430818467566</v>
      </c>
      <c r="AO43" s="2">
        <f t="shared" si="5"/>
        <v>0.27341068528206824</v>
      </c>
      <c r="AP43" s="42">
        <f t="shared" si="6"/>
        <v>1.6764561731492874E-3</v>
      </c>
      <c r="AR43" s="10">
        <f t="shared" si="7"/>
        <v>-6660.8536386641135</v>
      </c>
      <c r="AS43" s="33">
        <f t="shared" si="8"/>
        <v>-0.87715560468366993</v>
      </c>
      <c r="AT43" s="33">
        <f t="shared" si="9"/>
        <v>0.12284439531633007</v>
      </c>
    </row>
    <row r="44" spans="1:46" x14ac:dyDescent="0.35">
      <c r="A44">
        <v>2003</v>
      </c>
      <c r="B44" t="s">
        <v>43</v>
      </c>
      <c r="C44" s="10">
        <f>C129-C4</f>
        <v>453.94999999999982</v>
      </c>
      <c r="D44" s="10">
        <f>D129-D4</f>
        <v>2335.3688327378841</v>
      </c>
      <c r="E44" s="10">
        <f>E129-E4</f>
        <v>9108.5353218279342</v>
      </c>
      <c r="F44" s="10">
        <f>F129-F4</f>
        <v>1097.1167478898469</v>
      </c>
      <c r="G44" s="10">
        <f>G129-G4</f>
        <v>0</v>
      </c>
      <c r="H44" s="10">
        <f>H129-H4</f>
        <v>12994.970902455651</v>
      </c>
      <c r="L44">
        <v>2015</v>
      </c>
      <c r="M44" t="s">
        <v>43</v>
      </c>
      <c r="N44" s="9">
        <v>12.575047628195989</v>
      </c>
      <c r="O44" s="9">
        <v>3737.452765830385</v>
      </c>
      <c r="P44" s="9">
        <v>218.79479601591902</v>
      </c>
      <c r="Q44" s="9">
        <v>98.067159046302095</v>
      </c>
      <c r="R44" s="9">
        <v>4.6679891238415436</v>
      </c>
      <c r="S44" s="9">
        <v>4071.5577576446376</v>
      </c>
      <c r="T44" s="9"/>
      <c r="U44" s="9">
        <v>16146</v>
      </c>
      <c r="V44">
        <v>3670620</v>
      </c>
      <c r="W44" s="38">
        <v>2010</v>
      </c>
      <c r="X44" s="10">
        <f t="shared" si="13"/>
        <v>150.89485827174803</v>
      </c>
      <c r="Y44" s="10">
        <f t="shared" si="10"/>
        <v>2152.6722827225367</v>
      </c>
      <c r="Z44" s="10">
        <f t="shared" si="2"/>
        <v>1809.3065056671112</v>
      </c>
      <c r="AA44" s="10">
        <f t="shared" si="1"/>
        <v>98.067159046302095</v>
      </c>
      <c r="AB44" s="9">
        <f t="shared" si="11"/>
        <v>4210.940805707698</v>
      </c>
      <c r="AC44" s="9"/>
      <c r="AD44" s="9"/>
      <c r="AE44">
        <v>2010</v>
      </c>
      <c r="AF44" s="9">
        <f>NatSpEGGS!J22</f>
        <v>14415.5964</v>
      </c>
      <c r="AG44" s="9">
        <f>NatSpEGGS!M22</f>
        <v>2414854.1799999997</v>
      </c>
      <c r="AH44" s="9">
        <f t="shared" si="12"/>
        <v>167.51677232029053</v>
      </c>
      <c r="AI44" s="9"/>
      <c r="AJ44" s="9">
        <v>12784.380932330281</v>
      </c>
      <c r="AK44" s="2">
        <f t="shared" si="3"/>
        <v>0.88684370577482874</v>
      </c>
      <c r="AL44" s="42">
        <f t="shared" si="4"/>
        <v>5.2940591768279284E-3</v>
      </c>
      <c r="AM44" s="95"/>
      <c r="AN44" s="9">
        <v>4210.940805707698</v>
      </c>
      <c r="AO44" s="2">
        <f t="shared" si="5"/>
        <v>0.29211006529758965</v>
      </c>
      <c r="AP44" s="42">
        <f t="shared" si="6"/>
        <v>1.7437660793695206E-3</v>
      </c>
      <c r="AR44" s="10">
        <f t="shared" si="7"/>
        <v>-8573.4401266225832</v>
      </c>
      <c r="AS44" s="33">
        <f t="shared" si="8"/>
        <v>-0.67061832497037888</v>
      </c>
      <c r="AT44" s="33">
        <f t="shared" si="9"/>
        <v>0.32938167502962118</v>
      </c>
    </row>
    <row r="45" spans="1:46" x14ac:dyDescent="0.35">
      <c r="A45">
        <v>2004</v>
      </c>
      <c r="B45" t="s">
        <v>43</v>
      </c>
      <c r="C45" s="10">
        <f>C130-C5</f>
        <v>209.43915761708786</v>
      </c>
      <c r="D45" s="10">
        <f>D130-D5</f>
        <v>0</v>
      </c>
      <c r="E45" s="10">
        <f>E130-E5</f>
        <v>4681.924670020082</v>
      </c>
      <c r="F45" s="10">
        <f>F130-F5</f>
        <v>7968.6298345470132</v>
      </c>
      <c r="G45" s="10">
        <f>G130-G5</f>
        <v>17.175572519083968</v>
      </c>
      <c r="H45" s="10">
        <f>H130-H5</f>
        <v>12877.16923470328</v>
      </c>
      <c r="L45">
        <v>2016</v>
      </c>
      <c r="M45" t="s">
        <v>43</v>
      </c>
      <c r="N45" s="9">
        <v>125.40182226183424</v>
      </c>
      <c r="O45" s="9">
        <v>1102.5921830151674</v>
      </c>
      <c r="P45" s="9">
        <v>4001.6702989308324</v>
      </c>
      <c r="Q45" s="9">
        <v>9.2284887123296357</v>
      </c>
      <c r="R45" s="9">
        <v>0</v>
      </c>
      <c r="S45" s="9">
        <v>5238.8927929201745</v>
      </c>
      <c r="T45" s="9"/>
      <c r="U45" s="9">
        <v>1958</v>
      </c>
      <c r="V45">
        <v>307845</v>
      </c>
      <c r="W45" s="38">
        <v>2011</v>
      </c>
      <c r="X45" s="10">
        <f t="shared" si="13"/>
        <v>54.818083929971408</v>
      </c>
      <c r="Y45" s="10">
        <f t="shared" si="10"/>
        <v>506.72023426387568</v>
      </c>
      <c r="Z45" s="10">
        <f t="shared" si="2"/>
        <v>218.79479601591902</v>
      </c>
      <c r="AA45" s="10">
        <f t="shared" si="1"/>
        <v>9.2284887123296357</v>
      </c>
      <c r="AB45" s="9">
        <f t="shared" si="11"/>
        <v>789.56160292209574</v>
      </c>
      <c r="AC45" s="9"/>
      <c r="AD45" s="9"/>
      <c r="AE45">
        <v>2011</v>
      </c>
      <c r="AF45" s="9">
        <f>NatSpEGGS!J23</f>
        <v>1738.13</v>
      </c>
      <c r="AG45" s="9">
        <f>NatSpEGGS!M23</f>
        <v>216996.375</v>
      </c>
      <c r="AH45" s="9">
        <f t="shared" si="12"/>
        <v>124.84473255740365</v>
      </c>
      <c r="AI45" s="9"/>
      <c r="AJ45" s="9">
        <v>18609.552969920522</v>
      </c>
      <c r="AK45" s="2">
        <f t="shared" si="3"/>
        <v>10.706651959243855</v>
      </c>
      <c r="AL45" s="42">
        <f t="shared" si="4"/>
        <v>8.5759741239550755E-2</v>
      </c>
      <c r="AM45" s="95"/>
      <c r="AN45" s="9">
        <v>789.56160292209574</v>
      </c>
      <c r="AO45" s="2">
        <f t="shared" si="5"/>
        <v>0.4542592343047388</v>
      </c>
      <c r="AP45" s="42">
        <f t="shared" si="6"/>
        <v>3.6385935153160774E-3</v>
      </c>
      <c r="AR45" s="10">
        <f t="shared" si="7"/>
        <v>-17819.991366998427</v>
      </c>
      <c r="AS45" s="33">
        <f t="shared" si="8"/>
        <v>-0.95757224237474703</v>
      </c>
      <c r="AT45" s="33">
        <f t="shared" si="9"/>
        <v>4.242775762525304E-2</v>
      </c>
    </row>
    <row r="46" spans="1:46" x14ac:dyDescent="0.35">
      <c r="A46">
        <v>2005</v>
      </c>
      <c r="B46" t="s">
        <v>43</v>
      </c>
      <c r="C46" s="10">
        <f>C131-C6</f>
        <v>486.96602361524765</v>
      </c>
      <c r="D46" s="10">
        <f>D131-D6</f>
        <v>916.01426505028576</v>
      </c>
      <c r="E46" s="10">
        <f>E131-E6</f>
        <v>2875.8750268644217</v>
      </c>
      <c r="F46" s="10">
        <f>F131-F6</f>
        <v>0</v>
      </c>
      <c r="G46" s="10">
        <f>G131-G6</f>
        <v>1424.4107806973495</v>
      </c>
      <c r="H46" s="10">
        <f>H131-H6</f>
        <v>5703.2660962273076</v>
      </c>
      <c r="L46">
        <v>2017</v>
      </c>
      <c r="M46" t="s">
        <v>43</v>
      </c>
      <c r="N46" s="9">
        <v>307.85392334163953</v>
      </c>
      <c r="O46" s="9">
        <v>3532.0109565180319</v>
      </c>
      <c r="P46" s="9">
        <v>4800.059979210866</v>
      </c>
      <c r="Q46" s="9">
        <v>1931.2315612493039</v>
      </c>
      <c r="R46" s="9">
        <v>28.7587638966749</v>
      </c>
      <c r="S46" s="9">
        <v>10599.915184216501</v>
      </c>
      <c r="T46" s="9"/>
      <c r="U46" s="9">
        <v>35605</v>
      </c>
      <c r="V46">
        <v>6350325</v>
      </c>
      <c r="W46" s="38">
        <v>2012</v>
      </c>
      <c r="X46" s="10">
        <f t="shared" si="13"/>
        <v>491.62974835712157</v>
      </c>
      <c r="Y46" s="10">
        <f t="shared" si="10"/>
        <v>3737.452765830385</v>
      </c>
      <c r="Z46" s="10">
        <f t="shared" si="2"/>
        <v>4001.6702989308324</v>
      </c>
      <c r="AA46" s="10">
        <f t="shared" si="1"/>
        <v>1931.2315612493039</v>
      </c>
      <c r="AB46" s="9">
        <f t="shared" si="11"/>
        <v>10161.984374367643</v>
      </c>
      <c r="AC46" s="9"/>
      <c r="AD46" s="9"/>
      <c r="AE46">
        <v>2012</v>
      </c>
      <c r="AF46" s="9">
        <f>NatSpEGGS!J24</f>
        <v>29543.383000000002</v>
      </c>
      <c r="AG46" s="9">
        <f>NatSpEGGS!M24</f>
        <v>4084156.5249999999</v>
      </c>
      <c r="AH46" s="9">
        <f t="shared" si="12"/>
        <v>138.24268280311702</v>
      </c>
      <c r="AI46" s="9"/>
      <c r="AJ46" s="9">
        <v>52250.047220194399</v>
      </c>
      <c r="AK46" s="2">
        <f t="shared" si="3"/>
        <v>1.7685871391300854</v>
      </c>
      <c r="AL46" s="42">
        <f t="shared" si="4"/>
        <v>1.2793350818060137E-2</v>
      </c>
      <c r="AM46" s="95"/>
      <c r="AN46" s="9">
        <v>10161.984374367643</v>
      </c>
      <c r="AO46" s="2">
        <f t="shared" si="5"/>
        <v>0.34396820345075724</v>
      </c>
      <c r="AP46" s="42">
        <f t="shared" si="6"/>
        <v>2.4881476290548495E-3</v>
      </c>
      <c r="AR46" s="10">
        <f t="shared" si="7"/>
        <v>-42088.06284582676</v>
      </c>
      <c r="AS46" s="33">
        <f t="shared" si="8"/>
        <v>-0.80551243654302229</v>
      </c>
      <c r="AT46" s="33">
        <f t="shared" si="9"/>
        <v>0.19448756345697776</v>
      </c>
    </row>
    <row r="47" spans="1:46" x14ac:dyDescent="0.35">
      <c r="A47">
        <v>2006</v>
      </c>
      <c r="B47" t="s">
        <v>43</v>
      </c>
      <c r="C47" s="10">
        <f>C132-C7</f>
        <v>58.309999999999945</v>
      </c>
      <c r="D47" s="10">
        <f>D132-D7</f>
        <v>9484.428803325136</v>
      </c>
      <c r="E47" s="10">
        <f>E132-E7</f>
        <v>1423.8655507862059</v>
      </c>
      <c r="F47" s="10">
        <f>F132-F7</f>
        <v>3998.4615447246215</v>
      </c>
      <c r="G47" s="10">
        <f>G132-G7</f>
        <v>129.51224388263805</v>
      </c>
      <c r="H47" s="10">
        <f>H132-H7</f>
        <v>15094.578142718601</v>
      </c>
      <c r="L47">
        <v>2018</v>
      </c>
      <c r="M47" t="s">
        <v>43</v>
      </c>
      <c r="N47" s="9">
        <v>242.75376508149134</v>
      </c>
      <c r="O47" s="9">
        <v>6520.6788475564827</v>
      </c>
      <c r="P47" s="9">
        <v>3012.729652900005</v>
      </c>
      <c r="Q47" s="9">
        <v>582.6256120591147</v>
      </c>
      <c r="R47" s="9">
        <v>38.435143248028723</v>
      </c>
      <c r="S47" s="9">
        <v>10397.223020845107</v>
      </c>
      <c r="T47" s="9"/>
      <c r="U47" s="9">
        <v>17426</v>
      </c>
      <c r="V47">
        <v>3836955</v>
      </c>
      <c r="W47" s="38">
        <v>2013</v>
      </c>
      <c r="X47" s="10">
        <f t="shared" si="13"/>
        <v>12.575047628195989</v>
      </c>
      <c r="Y47" s="10">
        <f t="shared" si="10"/>
        <v>1102.5921830151674</v>
      </c>
      <c r="Z47" s="10">
        <f t="shared" si="2"/>
        <v>4800.059979210866</v>
      </c>
      <c r="AA47" s="10">
        <f t="shared" si="1"/>
        <v>582.6256120591147</v>
      </c>
      <c r="AB47" s="9">
        <f t="shared" si="11"/>
        <v>6497.8528219133441</v>
      </c>
      <c r="AC47" s="9"/>
      <c r="AD47" s="9"/>
      <c r="AE47">
        <v>2013</v>
      </c>
      <c r="AF47" s="9">
        <f>NatSpEGGS!J25</f>
        <v>14317.482710280374</v>
      </c>
      <c r="AG47" s="9">
        <f>NatSpEGGS!M25</f>
        <v>2564946.65</v>
      </c>
      <c r="AH47" s="9">
        <f t="shared" si="12"/>
        <v>179.14787828996592</v>
      </c>
      <c r="AI47" s="9"/>
      <c r="AJ47" s="9">
        <v>34085.788408794491</v>
      </c>
      <c r="AK47" s="2">
        <f t="shared" si="3"/>
        <v>2.3807109879951098</v>
      </c>
      <c r="AL47" s="42">
        <f t="shared" si="4"/>
        <v>1.3289082799751212E-2</v>
      </c>
      <c r="AM47" s="95"/>
      <c r="AN47" s="9">
        <v>6497.8528219133441</v>
      </c>
      <c r="AO47" s="2">
        <f t="shared" si="5"/>
        <v>0.45384045180286436</v>
      </c>
      <c r="AP47" s="42">
        <f t="shared" si="6"/>
        <v>2.5333286452228331E-3</v>
      </c>
      <c r="AR47" s="10">
        <f t="shared" si="7"/>
        <v>-27587.935586881147</v>
      </c>
      <c r="AS47" s="33">
        <f t="shared" si="8"/>
        <v>-0.80936768297731876</v>
      </c>
      <c r="AT47" s="33">
        <f t="shared" si="9"/>
        <v>0.19063231702268121</v>
      </c>
    </row>
    <row r="48" spans="1:46" x14ac:dyDescent="0.35">
      <c r="A48">
        <v>2007</v>
      </c>
      <c r="B48" t="s">
        <v>43</v>
      </c>
      <c r="C48" s="10">
        <f>C133-C8</f>
        <v>184.24709691774751</v>
      </c>
      <c r="D48" s="10">
        <f>D133-D8</f>
        <v>0</v>
      </c>
      <c r="E48" s="10">
        <f>E133-E8</f>
        <v>8247.2113897556483</v>
      </c>
      <c r="F48" s="10">
        <f>F133-F8</f>
        <v>0</v>
      </c>
      <c r="G48" s="10">
        <f>G133-G8</f>
        <v>0</v>
      </c>
      <c r="H48" s="10">
        <f>H133-H8</f>
        <v>8431.4584866733931</v>
      </c>
      <c r="L48">
        <v>2019</v>
      </c>
      <c r="M48" t="s">
        <v>43</v>
      </c>
      <c r="N48" s="9">
        <v>409.17175143319491</v>
      </c>
      <c r="O48" s="9">
        <v>5356.9818332196264</v>
      </c>
      <c r="P48" s="9">
        <v>22179.272768166862</v>
      </c>
      <c r="Q48" s="9">
        <v>779.10698838259987</v>
      </c>
      <c r="R48" s="9">
        <v>0</v>
      </c>
      <c r="S48" s="9">
        <v>28724.533341202288</v>
      </c>
      <c r="T48" s="9"/>
      <c r="U48" s="9">
        <v>15944</v>
      </c>
      <c r="V48">
        <v>3411375</v>
      </c>
      <c r="W48" s="38">
        <v>2014</v>
      </c>
      <c r="X48" s="10">
        <f t="shared" si="13"/>
        <v>125.40182226183424</v>
      </c>
      <c r="Y48" s="10">
        <f t="shared" si="10"/>
        <v>3532.0109565180319</v>
      </c>
      <c r="Z48" s="10">
        <f t="shared" si="2"/>
        <v>3012.729652900005</v>
      </c>
      <c r="AA48" s="10">
        <f t="shared" si="1"/>
        <v>779.10698838259987</v>
      </c>
      <c r="AB48" s="9">
        <f t="shared" si="11"/>
        <v>7449.2494200624715</v>
      </c>
      <c r="AC48" s="9"/>
      <c r="AD48" s="9"/>
      <c r="AE48">
        <v>2014</v>
      </c>
      <c r="AF48" s="9">
        <f>NatSpEGGS!J26</f>
        <v>14312.970000000001</v>
      </c>
      <c r="AG48" s="9">
        <f>NatSpEGGS!M26</f>
        <v>2488007.9249999998</v>
      </c>
      <c r="AH48" s="9">
        <f t="shared" si="12"/>
        <v>173.82890657913762</v>
      </c>
      <c r="AI48" s="9"/>
      <c r="AJ48" s="9">
        <v>30797.191285497076</v>
      </c>
      <c r="AK48" s="2">
        <f t="shared" si="3"/>
        <v>2.1516981650556852</v>
      </c>
      <c r="AL48" s="42">
        <f t="shared" si="4"/>
        <v>1.2378252889004394E-2</v>
      </c>
      <c r="AM48" s="95"/>
      <c r="AN48" s="9">
        <v>7449.2494200624715</v>
      </c>
      <c r="AO48" s="2">
        <f t="shared" si="5"/>
        <v>0.52045448429378882</v>
      </c>
      <c r="AP48" s="42">
        <f t="shared" si="6"/>
        <v>2.9940617733613013E-3</v>
      </c>
      <c r="AR48" s="10">
        <f t="shared" si="7"/>
        <v>-23347.941865434605</v>
      </c>
      <c r="AS48" s="33">
        <f t="shared" si="8"/>
        <v>-0.75811919499391323</v>
      </c>
      <c r="AT48" s="33">
        <f t="shared" si="9"/>
        <v>0.24188080500608672</v>
      </c>
    </row>
    <row r="49" spans="1:46" x14ac:dyDescent="0.35">
      <c r="A49">
        <v>2008</v>
      </c>
      <c r="B49" t="s">
        <v>43</v>
      </c>
      <c r="C49" s="10">
        <f>C134-C9</f>
        <v>98.014287039459532</v>
      </c>
      <c r="D49" s="10">
        <f>D134-D9</f>
        <v>2779.8851218554264</v>
      </c>
      <c r="E49" s="10">
        <f>E134-E9</f>
        <v>2745.5020799466511</v>
      </c>
      <c r="F49" s="10">
        <f>F134-F9</f>
        <v>4608.8633694255914</v>
      </c>
      <c r="G49" s="10">
        <f>G134-G9</f>
        <v>36.080683047624056</v>
      </c>
      <c r="H49" s="10">
        <f>H134-H9</f>
        <v>10268.345541314746</v>
      </c>
      <c r="L49">
        <v>2020</v>
      </c>
      <c r="M49" t="s">
        <v>43</v>
      </c>
      <c r="N49" s="9">
        <v>183.78430354295142</v>
      </c>
      <c r="O49" s="9">
        <v>3266.2487643894128</v>
      </c>
      <c r="P49" s="9">
        <v>2645.2060136124783</v>
      </c>
      <c r="Q49" s="9">
        <v>875.81338892135636</v>
      </c>
      <c r="R49" s="9">
        <v>8.4701086956521738</v>
      </c>
      <c r="S49" s="9">
        <v>6979.5225791618577</v>
      </c>
      <c r="T49" s="9"/>
      <c r="U49" s="9">
        <v>24163</v>
      </c>
      <c r="V49">
        <v>5700810</v>
      </c>
      <c r="W49" s="38">
        <v>2015</v>
      </c>
      <c r="X49" s="10">
        <f t="shared" si="13"/>
        <v>307.85392334163953</v>
      </c>
      <c r="Y49" s="10">
        <f t="shared" si="10"/>
        <v>6520.6788475564827</v>
      </c>
      <c r="Z49" s="10">
        <f t="shared" si="2"/>
        <v>22179.272768166862</v>
      </c>
      <c r="AA49" s="10">
        <f t="shared" si="1"/>
        <v>875.81338892135636</v>
      </c>
      <c r="AB49" s="9">
        <f t="shared" si="11"/>
        <v>29883.618927986339</v>
      </c>
      <c r="AC49" s="9"/>
      <c r="AD49" s="9"/>
      <c r="AE49">
        <v>2015</v>
      </c>
      <c r="AF49" s="9">
        <f>NatSpEGGS!J27</f>
        <v>22505.702000000001</v>
      </c>
      <c r="AG49" s="9">
        <f>NatSpEGGS!M27</f>
        <v>4214566</v>
      </c>
      <c r="AH49" s="9">
        <f t="shared" si="12"/>
        <v>187.26658692983671</v>
      </c>
      <c r="AI49" s="111"/>
      <c r="AJ49" s="9">
        <v>61707.873553918784</v>
      </c>
      <c r="AK49" s="2">
        <f t="shared" si="3"/>
        <v>2.741877305312173</v>
      </c>
      <c r="AL49" s="42">
        <f t="shared" si="4"/>
        <v>1.4641572478380641E-2</v>
      </c>
      <c r="AM49" s="95"/>
      <c r="AN49" s="9">
        <v>29883.618927986339</v>
      </c>
      <c r="AO49" s="2">
        <f t="shared" si="5"/>
        <v>1.3278243410486079</v>
      </c>
      <c r="AP49" s="42">
        <f t="shared" si="6"/>
        <v>7.0905566380942524E-3</v>
      </c>
      <c r="AR49" s="10">
        <f t="shared" si="7"/>
        <v>-31824.254625932444</v>
      </c>
      <c r="AS49" s="33">
        <f t="shared" si="8"/>
        <v>-0.51572437669765447</v>
      </c>
      <c r="AT49" s="33">
        <f t="shared" si="9"/>
        <v>0.48427562330234547</v>
      </c>
    </row>
    <row r="50" spans="1:46" x14ac:dyDescent="0.35">
      <c r="A50">
        <v>2009</v>
      </c>
      <c r="B50" t="s">
        <v>43</v>
      </c>
      <c r="C50" s="10">
        <f>C135-C10</f>
        <v>354.57937813071931</v>
      </c>
      <c r="D50" s="10">
        <f>D135-D10</f>
        <v>2563.9249766081284</v>
      </c>
      <c r="E50" s="10">
        <f>E135-E10</f>
        <v>1269.9920574168355</v>
      </c>
      <c r="F50" s="10">
        <f>F135-F10</f>
        <v>536.20668431127297</v>
      </c>
      <c r="G50" s="10">
        <f>G135-G10</f>
        <v>90.891158694289686</v>
      </c>
      <c r="H50" s="10">
        <f>H135-H10</f>
        <v>4815.5942551612534</v>
      </c>
      <c r="L50">
        <v>2021</v>
      </c>
      <c r="M50" t="s">
        <v>43</v>
      </c>
      <c r="N50" s="9">
        <v>2325.4010359032636</v>
      </c>
      <c r="O50" s="9">
        <v>2889.9948322615455</v>
      </c>
      <c r="P50" s="9">
        <v>5732.7607340455725</v>
      </c>
      <c r="Q50" s="9">
        <v>411.71724562985946</v>
      </c>
      <c r="R50" s="9">
        <v>0</v>
      </c>
      <c r="S50" s="9">
        <v>11359.873847840252</v>
      </c>
      <c r="T50" s="9"/>
      <c r="U50" s="9">
        <v>8833</v>
      </c>
      <c r="V50">
        <v>1902675</v>
      </c>
      <c r="W50" s="38">
        <v>2016</v>
      </c>
      <c r="X50" s="10">
        <f t="shared" si="13"/>
        <v>242.75376508149134</v>
      </c>
      <c r="Y50" s="10">
        <f t="shared" si="10"/>
        <v>5356.9818332196264</v>
      </c>
      <c r="Z50" s="10">
        <f t="shared" si="2"/>
        <v>2645.2060136124783</v>
      </c>
      <c r="AA50" s="10">
        <f t="shared" si="1"/>
        <v>411.71724562985946</v>
      </c>
      <c r="AB50" s="9">
        <f t="shared" si="11"/>
        <v>8656.6588575434562</v>
      </c>
      <c r="AC50" s="9"/>
      <c r="AD50" s="9"/>
      <c r="AE50">
        <v>2016</v>
      </c>
      <c r="AF50" s="9">
        <f>NatSpEGGS!J28</f>
        <v>8139.3060000000005</v>
      </c>
      <c r="AG50" s="9">
        <f>NatSpEGGS!M28</f>
        <v>1393573.375</v>
      </c>
      <c r="AH50" s="9">
        <f t="shared" si="12"/>
        <v>171.21525778733468</v>
      </c>
      <c r="AI50" s="111"/>
      <c r="AJ50" s="9">
        <v>44784.938533596629</v>
      </c>
      <c r="AK50" s="2">
        <f t="shared" si="3"/>
        <v>5.5023043160678107</v>
      </c>
      <c r="AL50" s="42">
        <f t="shared" si="4"/>
        <v>3.2136763902795309E-2</v>
      </c>
      <c r="AM50" s="95"/>
      <c r="AN50" s="9">
        <v>8656.6588575434562</v>
      </c>
      <c r="AO50" s="2">
        <f t="shared" si="5"/>
        <v>1.0635622812981176</v>
      </c>
      <c r="AP50" s="42">
        <f t="shared" si="6"/>
        <v>6.2118428873854286E-3</v>
      </c>
      <c r="AR50" s="10">
        <f t="shared" si="7"/>
        <v>-36128.279676053171</v>
      </c>
      <c r="AS50" s="33">
        <f t="shared" si="8"/>
        <v>-0.80670602347596321</v>
      </c>
      <c r="AT50" s="33">
        <f t="shared" si="9"/>
        <v>0.19329397652403676</v>
      </c>
    </row>
    <row r="51" spans="1:46" x14ac:dyDescent="0.35">
      <c r="A51">
        <v>2010</v>
      </c>
      <c r="B51" t="s">
        <v>43</v>
      </c>
      <c r="C51" s="10">
        <f>C136-C11</f>
        <v>90.25656499999991</v>
      </c>
      <c r="D51" s="10">
        <f>D136-D11</f>
        <v>3396.4029831521475</v>
      </c>
      <c r="E51" s="10">
        <f>E136-E11</f>
        <v>1709.5375244376683</v>
      </c>
      <c r="F51" s="10">
        <f>F136-F11</f>
        <v>231.07897108155839</v>
      </c>
      <c r="G51" s="10">
        <f>G136-G11</f>
        <v>191.45338262012251</v>
      </c>
      <c r="H51" s="10">
        <f>H136-H11</f>
        <v>5618.729426291502</v>
      </c>
      <c r="L51">
        <v>2022</v>
      </c>
      <c r="M51" t="s">
        <v>43</v>
      </c>
      <c r="N51" s="9">
        <v>118.14688205089624</v>
      </c>
      <c r="O51" s="9">
        <v>9455.7487393074698</v>
      </c>
      <c r="P51" s="9">
        <v>13230.973878648983</v>
      </c>
      <c r="Q51" s="9">
        <v>801.01010416072222</v>
      </c>
      <c r="R51" s="9">
        <v>0</v>
      </c>
      <c r="S51" s="9">
        <v>23605.879604168062</v>
      </c>
      <c r="T51" s="9"/>
      <c r="U51" s="9">
        <v>32653.491272009011</v>
      </c>
      <c r="V51">
        <v>6996823.757582278</v>
      </c>
      <c r="W51" s="38">
        <v>2017</v>
      </c>
      <c r="X51" s="10">
        <f t="shared" si="13"/>
        <v>409.17175143319491</v>
      </c>
      <c r="Y51" s="10">
        <f t="shared" si="10"/>
        <v>3266.2487643894128</v>
      </c>
      <c r="Z51" s="10">
        <f t="shared" si="2"/>
        <v>5732.7607340455725</v>
      </c>
      <c r="AA51" s="10">
        <f t="shared" si="1"/>
        <v>801.01010416072222</v>
      </c>
      <c r="AB51" s="9">
        <f t="shared" si="11"/>
        <v>10209.191354028902</v>
      </c>
      <c r="AC51" s="9"/>
      <c r="AD51" s="9"/>
      <c r="AE51">
        <v>2017</v>
      </c>
      <c r="AF51" s="9">
        <f>NatSpEGGS!J29</f>
        <v>28595.375272009009</v>
      </c>
      <c r="AG51" s="9">
        <f>NatSpEGGS!M29</f>
        <v>4669525.3175906204</v>
      </c>
      <c r="AH51" s="9">
        <f t="shared" si="12"/>
        <v>163.29652166381786</v>
      </c>
      <c r="AI51" s="111"/>
      <c r="AJ51" s="9">
        <v>53304.62615021097</v>
      </c>
      <c r="AK51" s="2">
        <f t="shared" si="3"/>
        <v>1.8640995490759991</v>
      </c>
      <c r="AL51" s="42">
        <f t="shared" si="4"/>
        <v>1.1415427163314978E-2</v>
      </c>
      <c r="AM51" s="95"/>
      <c r="AN51" s="9">
        <v>10209.191354028902</v>
      </c>
      <c r="AO51" s="2">
        <f t="shared" si="5"/>
        <v>0.35702246453895342</v>
      </c>
      <c r="AP51" s="42">
        <f t="shared" si="6"/>
        <v>2.1863445767324025E-3</v>
      </c>
      <c r="AR51" s="10">
        <f t="shared" si="7"/>
        <v>-43095.434796182068</v>
      </c>
      <c r="AS51" s="33">
        <f t="shared" si="8"/>
        <v>-0.80847457169552828</v>
      </c>
      <c r="AT51" s="33">
        <f t="shared" si="9"/>
        <v>0.19152542830447178</v>
      </c>
    </row>
    <row r="52" spans="1:46" x14ac:dyDescent="0.35">
      <c r="A52">
        <v>2011</v>
      </c>
      <c r="B52" t="s">
        <v>43</v>
      </c>
      <c r="C52" s="10">
        <f>C137-C12</f>
        <v>39.048450000000003</v>
      </c>
      <c r="D52" s="10">
        <f>D137-D12</f>
        <v>1539.4405941713812</v>
      </c>
      <c r="E52" s="10">
        <f>E137-E12</f>
        <v>5199.264050290767</v>
      </c>
      <c r="F52" s="10">
        <f>F137-F12</f>
        <v>490.552876206983</v>
      </c>
      <c r="G52" s="10">
        <f>G137-G12</f>
        <v>0</v>
      </c>
      <c r="H52" s="10">
        <f>H137-H12</f>
        <v>7268.3059706691274</v>
      </c>
      <c r="U52" s="9">
        <v>35989.907049504865</v>
      </c>
      <c r="V52">
        <v>9294915.9704540111</v>
      </c>
      <c r="W52" s="38">
        <v>2018</v>
      </c>
      <c r="X52" s="10">
        <f t="shared" si="13"/>
        <v>183.78430354295142</v>
      </c>
      <c r="Y52" s="10">
        <f t="shared" si="10"/>
        <v>2889.9948322615455</v>
      </c>
      <c r="Z52" s="10">
        <f t="shared" si="2"/>
        <v>13230.973878648983</v>
      </c>
      <c r="AA52" s="10">
        <f t="shared" si="1"/>
        <v>0</v>
      </c>
      <c r="AB52" s="9">
        <f t="shared" si="11"/>
        <v>16304.753014453479</v>
      </c>
      <c r="AC52" s="9"/>
      <c r="AD52" s="9"/>
      <c r="AE52">
        <v>2018</v>
      </c>
      <c r="AF52" s="9">
        <f>NatSpEGGS!J30</f>
        <v>34324.817049504869</v>
      </c>
      <c r="AG52" s="9">
        <f>NatSpEGGS!M30</f>
        <v>7257073.0784447622</v>
      </c>
      <c r="AH52" s="9">
        <f t="shared" si="12"/>
        <v>211.42350352452772</v>
      </c>
      <c r="AI52" s="111"/>
      <c r="AJ52" s="9">
        <v>13373.920053731159</v>
      </c>
      <c r="AK52" s="2">
        <f t="shared" si="3"/>
        <v>0.38962829822057499</v>
      </c>
      <c r="AL52" s="42">
        <f t="shared" si="4"/>
        <v>1.8428807191503819E-3</v>
      </c>
      <c r="AM52" s="95"/>
      <c r="AN52" s="9">
        <v>16304.753014453479</v>
      </c>
      <c r="AO52" s="2">
        <f t="shared" si="5"/>
        <v>0.47501354460063094</v>
      </c>
      <c r="AP52" s="42">
        <f t="shared" si="6"/>
        <v>2.2467395378561756E-3</v>
      </c>
      <c r="AR52" s="10">
        <f t="shared" si="7"/>
        <v>2930.8329607223204</v>
      </c>
      <c r="AS52" s="33">
        <f t="shared" si="8"/>
        <v>0.21914539259599164</v>
      </c>
      <c r="AT52" s="33">
        <f t="shared" si="9"/>
        <v>1.2191453925959916</v>
      </c>
    </row>
    <row r="53" spans="1:46" x14ac:dyDescent="0.35">
      <c r="A53">
        <v>2012</v>
      </c>
      <c r="B53" t="s">
        <v>43</v>
      </c>
      <c r="C53" s="10">
        <f>C138-C13</f>
        <v>150.89485827174803</v>
      </c>
      <c r="D53" s="10">
        <f>D138-D13</f>
        <v>325.91948582739587</v>
      </c>
      <c r="E53" s="10">
        <f>E138-E13</f>
        <v>3532.4300721914478</v>
      </c>
      <c r="F53" s="10">
        <f>F138-F13</f>
        <v>4616.9385677466871</v>
      </c>
      <c r="G53" s="10">
        <f>G138-G13</f>
        <v>53.762219933614226</v>
      </c>
      <c r="H53" s="10">
        <f>H138-H13</f>
        <v>8679.9452039708922</v>
      </c>
      <c r="AE53" s="46"/>
      <c r="AF53" s="46"/>
      <c r="AG53" s="46"/>
      <c r="AH53" s="46"/>
      <c r="AI53" s="46"/>
      <c r="AJ53" s="46"/>
      <c r="AK53" s="46"/>
      <c r="AL53" s="46"/>
      <c r="AM53" s="46"/>
      <c r="AN53" s="47"/>
      <c r="AO53" s="46"/>
      <c r="AP53" s="46"/>
    </row>
    <row r="54" spans="1:46" x14ac:dyDescent="0.35">
      <c r="A54">
        <v>2013</v>
      </c>
      <c r="B54" t="s">
        <v>43</v>
      </c>
      <c r="C54" s="10">
        <f>C139-C14</f>
        <v>54.818083929971408</v>
      </c>
      <c r="D54" s="10">
        <f>D139-D14</f>
        <v>2152.6722827225367</v>
      </c>
      <c r="E54" s="10">
        <f>E139-E14</f>
        <v>567.87514601936073</v>
      </c>
      <c r="F54" s="10">
        <f>F139-F14</f>
        <v>2215.9555589967576</v>
      </c>
      <c r="G54" s="10">
        <f>G139-G14</f>
        <v>230.77089716464627</v>
      </c>
      <c r="H54" s="10">
        <f>H139-H14</f>
        <v>5222.091968833276</v>
      </c>
      <c r="AE54" t="s">
        <v>38</v>
      </c>
      <c r="AF54" s="10">
        <f>AVERAGE(AF34:AF52)</f>
        <v>18179.632661353178</v>
      </c>
      <c r="AG54" s="10">
        <f>AVERAGE(AG34:AG52)</f>
        <v>3270610.4048345648</v>
      </c>
      <c r="AH54" s="10">
        <f>AVERAGE(AH34:AH52)</f>
        <v>175.92475049372413</v>
      </c>
      <c r="AI54" s="112"/>
      <c r="AJ54" s="10">
        <f>AVERAGE(AJ34:AJ52)</f>
        <v>32783.140622515602</v>
      </c>
      <c r="AK54" s="2">
        <f>AVERAGE(AK34:AK52)</f>
        <v>2.3870403429436786</v>
      </c>
      <c r="AL54" s="42">
        <f>AVERAGE(AL34:AL52)</f>
        <v>1.5082649416469968E-2</v>
      </c>
      <c r="AM54" s="91"/>
      <c r="AN54" s="10">
        <f>AVERAGE(AN34:AN52)</f>
        <v>8864.8180179082137</v>
      </c>
      <c r="AO54" s="2">
        <f>AVERAGE(AO34:AO52)</f>
        <v>0.5147320835285365</v>
      </c>
      <c r="AP54" s="42">
        <f>AVERAGE(AP34:AP52)</f>
        <v>2.9701494405820956E-3</v>
      </c>
    </row>
    <row r="55" spans="1:46" x14ac:dyDescent="0.35">
      <c r="A55">
        <v>2014</v>
      </c>
      <c r="B55" t="s">
        <v>43</v>
      </c>
      <c r="C55" s="10">
        <f>C140-C15</f>
        <v>491.62974835712157</v>
      </c>
      <c r="D55" s="10">
        <f>D140-D15</f>
        <v>506.72023426387568</v>
      </c>
      <c r="E55" s="10">
        <f>E140-E15</f>
        <v>1809.3065056671112</v>
      </c>
      <c r="F55" s="10">
        <f>F140-F15</f>
        <v>0</v>
      </c>
      <c r="G55" s="10">
        <f>G140-G15</f>
        <v>0</v>
      </c>
      <c r="H55" s="10">
        <f>H140-H15</f>
        <v>2807.6564882881103</v>
      </c>
      <c r="AE55" t="s">
        <v>59</v>
      </c>
      <c r="AF55" s="9">
        <f>_xlfn.STDEV.P(AF34:AF52)</f>
        <v>10418.522767987843</v>
      </c>
      <c r="AG55" s="9">
        <f>_xlfn.STDEV.P(AG34:AG52)</f>
        <v>2026238.3280198569</v>
      </c>
      <c r="AH55" s="9">
        <f>_xlfn.STDEV.P(AH34:AH52)</f>
        <v>27.218956366165706</v>
      </c>
      <c r="AI55" s="113"/>
      <c r="AJ55" s="9">
        <f>_xlfn.STDEV.P(AJ34:AJ52)</f>
        <v>20609.679609377188</v>
      </c>
      <c r="AK55" s="2">
        <f>STDEV(AK34:AK52)</f>
        <v>2.2822136212110329</v>
      </c>
      <c r="AL55" s="42">
        <f>STDEV(AL34:AL52)</f>
        <v>1.828719015971866E-2</v>
      </c>
      <c r="AM55" s="95"/>
      <c r="AN55" s="9">
        <f>_xlfn.STDEV.P(AN34:AN52)</f>
        <v>7214.4127316277918</v>
      </c>
      <c r="AO55" s="2">
        <f>STDEV(AO34:AO52)</f>
        <v>0.30180804104147596</v>
      </c>
      <c r="AP55" s="42">
        <f>STDEV(AP34:AP52)</f>
        <v>1.6585611329258917E-3</v>
      </c>
    </row>
    <row r="56" spans="1:46" x14ac:dyDescent="0.35">
      <c r="C56" s="10"/>
      <c r="D56" s="10"/>
      <c r="E56" s="10"/>
      <c r="F56" s="10"/>
      <c r="G56" s="10"/>
      <c r="H56" s="10"/>
      <c r="I56" s="10"/>
      <c r="AE56" s="105"/>
      <c r="AF56" s="106"/>
      <c r="AG56" s="106"/>
      <c r="AH56" s="108"/>
      <c r="AI56" s="108"/>
      <c r="AJ56" s="107"/>
      <c r="AK56" s="110"/>
      <c r="AL56" s="110"/>
      <c r="AM56" s="90"/>
      <c r="AN56" s="90"/>
      <c r="AO56" s="110"/>
      <c r="AP56" s="110"/>
    </row>
    <row r="57" spans="1:46" ht="15.5" x14ac:dyDescent="0.35">
      <c r="A57">
        <v>2016</v>
      </c>
      <c r="B57" t="s">
        <v>43</v>
      </c>
      <c r="C57" s="10">
        <v>125.40182226183424</v>
      </c>
      <c r="D57" s="10">
        <v>1102.5921830151674</v>
      </c>
      <c r="E57" s="10">
        <v>4001.6702989308324</v>
      </c>
      <c r="F57" s="10">
        <v>9.2284887123296357</v>
      </c>
      <c r="G57" s="10">
        <v>0</v>
      </c>
      <c r="H57" s="10">
        <v>5238.8927929201745</v>
      </c>
      <c r="I57" s="10"/>
      <c r="AE57" s="55" t="s">
        <v>129</v>
      </c>
      <c r="AF57" s="55"/>
      <c r="AG57" s="55"/>
      <c r="AH57" s="55"/>
      <c r="AI57" s="109"/>
      <c r="AJ57" s="55"/>
      <c r="AK57" s="58">
        <f>AK54/(1-0.33)</f>
        <v>3.5627467805129536</v>
      </c>
      <c r="AL57" s="59">
        <f>AL54/(1-0.33)</f>
        <v>2.2511417039507417E-2</v>
      </c>
      <c r="AM57" s="60"/>
      <c r="AN57" s="60"/>
      <c r="AO57" s="58">
        <f>AO54/(1-0.33)</f>
        <v>0.76825684108736803</v>
      </c>
      <c r="AP57" s="59">
        <f>AP54/(1-0.33)</f>
        <v>4.433058866540442E-3</v>
      </c>
    </row>
    <row r="58" spans="1:46" ht="16.5" x14ac:dyDescent="0.35">
      <c r="C58" s="10"/>
      <c r="D58" s="10"/>
      <c r="E58" s="10"/>
      <c r="F58" s="10"/>
      <c r="G58" s="10"/>
      <c r="H58" s="10"/>
      <c r="I58" s="10"/>
      <c r="AE58" s="94" t="s">
        <v>120</v>
      </c>
      <c r="AF58" s="91"/>
      <c r="AG58" s="91"/>
      <c r="AH58" s="91"/>
      <c r="AI58" s="91"/>
      <c r="AJ58" s="91"/>
      <c r="AK58" s="91"/>
      <c r="AL58" s="91"/>
      <c r="AM58" s="91"/>
      <c r="AN58" s="91"/>
      <c r="AO58" s="93"/>
      <c r="AP58" s="91"/>
    </row>
    <row r="59" spans="1:46" ht="16.5" x14ac:dyDescent="0.35">
      <c r="A59">
        <v>2017</v>
      </c>
      <c r="B59" t="s">
        <v>43</v>
      </c>
      <c r="C59" s="10">
        <v>307.85392334163953</v>
      </c>
      <c r="D59" s="10">
        <v>3532.0109565180319</v>
      </c>
      <c r="E59" s="10">
        <v>4800.059979210866</v>
      </c>
      <c r="F59" s="10">
        <v>1931.2315612493039</v>
      </c>
      <c r="G59" s="10">
        <v>28.7587638966749</v>
      </c>
      <c r="H59" s="10">
        <v>10599.915184216501</v>
      </c>
      <c r="I59" s="10"/>
      <c r="AE59" s="95" t="s">
        <v>772</v>
      </c>
      <c r="AF59" s="95"/>
      <c r="AG59" s="95"/>
      <c r="AH59" s="95"/>
      <c r="AI59" s="95"/>
      <c r="AJ59" s="95"/>
      <c r="AK59" s="95"/>
      <c r="AL59" s="95"/>
      <c r="AM59" s="95"/>
      <c r="AN59" s="95"/>
      <c r="AO59" s="90"/>
      <c r="AP59" s="90"/>
    </row>
    <row r="60" spans="1:46" ht="16.5" x14ac:dyDescent="0.35">
      <c r="A60">
        <v>2018</v>
      </c>
      <c r="B60" t="s">
        <v>43</v>
      </c>
      <c r="C60" s="10">
        <v>242.75376508149134</v>
      </c>
      <c r="D60" s="10">
        <v>6520.6788475564827</v>
      </c>
      <c r="E60" s="10">
        <v>3012.729652900005</v>
      </c>
      <c r="F60" s="10">
        <v>582.6256120591147</v>
      </c>
      <c r="G60" s="10">
        <v>38.435143248028723</v>
      </c>
      <c r="H60" s="10">
        <v>10397.223020845107</v>
      </c>
      <c r="I60" s="10"/>
      <c r="AE60" s="102" t="s">
        <v>121</v>
      </c>
      <c r="AF60" s="101"/>
      <c r="AG60" s="96"/>
      <c r="AH60" s="95"/>
      <c r="AI60" s="95"/>
      <c r="AJ60" s="95"/>
      <c r="AK60" s="95"/>
      <c r="AL60" s="101"/>
      <c r="AM60" s="99"/>
      <c r="AN60" s="99"/>
      <c r="AO60" s="99"/>
      <c r="AP60" s="96"/>
    </row>
    <row r="61" spans="1:46" x14ac:dyDescent="0.35">
      <c r="A61">
        <v>2019</v>
      </c>
      <c r="B61" t="s">
        <v>43</v>
      </c>
      <c r="C61" s="10">
        <v>409.17175143319491</v>
      </c>
      <c r="D61" s="10">
        <v>5356.9818332196264</v>
      </c>
      <c r="E61" s="10">
        <v>22179.272768166862</v>
      </c>
      <c r="F61" s="10">
        <v>779.10698838259987</v>
      </c>
      <c r="G61" s="10">
        <v>0</v>
      </c>
      <c r="H61" s="10">
        <v>28724.533341202288</v>
      </c>
      <c r="I61" s="10"/>
      <c r="AE61" s="102" t="s">
        <v>123</v>
      </c>
      <c r="AF61" s="90"/>
      <c r="AG61" s="95"/>
      <c r="AH61" s="90"/>
      <c r="AI61" s="95"/>
      <c r="AJ61" s="90"/>
      <c r="AK61" s="95"/>
      <c r="AL61" s="95"/>
      <c r="AM61" s="90"/>
      <c r="AN61" s="100"/>
      <c r="AO61" s="104"/>
      <c r="AP61" s="97"/>
    </row>
    <row r="62" spans="1:46" ht="16.5" x14ac:dyDescent="0.35">
      <c r="A62">
        <v>2020</v>
      </c>
      <c r="B62" t="s">
        <v>43</v>
      </c>
      <c r="C62" s="10">
        <v>183.78430354295142</v>
      </c>
      <c r="D62" s="10">
        <v>3266.2487643894128</v>
      </c>
      <c r="E62" s="10">
        <v>2645.2060136124783</v>
      </c>
      <c r="F62" s="10">
        <v>875.81338892135636</v>
      </c>
      <c r="G62" s="10">
        <v>8.4701086956521738</v>
      </c>
      <c r="H62" s="10">
        <v>6979.5225791618577</v>
      </c>
      <c r="I62" s="10"/>
      <c r="AE62" s="46" t="s">
        <v>122</v>
      </c>
      <c r="AF62" s="46"/>
      <c r="AG62" s="46"/>
      <c r="AH62" s="46"/>
      <c r="AI62" s="46"/>
      <c r="AJ62" s="46"/>
      <c r="AK62" s="46"/>
      <c r="AL62" s="46"/>
      <c r="AM62" s="46"/>
      <c r="AN62" s="46"/>
      <c r="AO62" s="98"/>
      <c r="AP62" s="46"/>
    </row>
    <row r="63" spans="1:46" x14ac:dyDescent="0.35">
      <c r="A63">
        <v>2021</v>
      </c>
      <c r="B63" t="s">
        <v>43</v>
      </c>
      <c r="C63" s="10">
        <v>2325.4010359032636</v>
      </c>
      <c r="D63" s="10">
        <v>2889.9948322615455</v>
      </c>
      <c r="E63" s="10">
        <v>5732.7607340455725</v>
      </c>
      <c r="F63" s="10">
        <v>411.71724562985946</v>
      </c>
      <c r="G63" s="10">
        <v>0</v>
      </c>
      <c r="H63" s="10">
        <v>11359.873847840252</v>
      </c>
      <c r="I63" s="10"/>
      <c r="AB63" s="8"/>
      <c r="AE63" s="92"/>
      <c r="AF63" s="103"/>
      <c r="AG63" s="103"/>
      <c r="AH63" s="103"/>
      <c r="AI63" s="103"/>
      <c r="AJ63" s="103"/>
      <c r="AK63" s="103"/>
      <c r="AL63" s="103"/>
      <c r="AM63" s="48" t="s">
        <v>81</v>
      </c>
    </row>
    <row r="64" spans="1:46" x14ac:dyDescent="0.35">
      <c r="A64">
        <v>2022</v>
      </c>
      <c r="B64" t="s">
        <v>43</v>
      </c>
      <c r="C64" s="10">
        <v>118.14688205089624</v>
      </c>
      <c r="D64" s="10">
        <v>9455.7487393074698</v>
      </c>
      <c r="E64" s="10">
        <v>13230.973878648983</v>
      </c>
      <c r="F64" s="10">
        <v>801.01010416072222</v>
      </c>
      <c r="G64" s="10">
        <v>0</v>
      </c>
      <c r="H64" s="10">
        <v>23605.879604168062</v>
      </c>
      <c r="I64" s="10"/>
    </row>
    <row r="65" spans="1:41" x14ac:dyDescent="0.35">
      <c r="A65">
        <v>2003</v>
      </c>
      <c r="B65" t="s">
        <v>44</v>
      </c>
      <c r="C65" s="35">
        <v>3388</v>
      </c>
      <c r="D65" s="35">
        <v>8487.2631770292865</v>
      </c>
      <c r="E65" s="35">
        <v>14440.384027963119</v>
      </c>
      <c r="F65" s="35">
        <v>829.35279500759975</v>
      </c>
      <c r="G65" s="35">
        <v>0</v>
      </c>
      <c r="H65">
        <f>SUM(C65:G65)</f>
        <v>27145.000000000004</v>
      </c>
      <c r="AE65" s="34" t="s">
        <v>82</v>
      </c>
    </row>
    <row r="66" spans="1:41" x14ac:dyDescent="0.35">
      <c r="A66">
        <v>2004</v>
      </c>
      <c r="B66" t="s">
        <v>44</v>
      </c>
      <c r="C66" s="9">
        <v>1703</v>
      </c>
      <c r="D66" s="9">
        <v>33456.592595377115</v>
      </c>
      <c r="E66" s="9">
        <v>11509.758933017174</v>
      </c>
      <c r="F66" s="9">
        <v>6543.4728990866315</v>
      </c>
      <c r="G66" s="9">
        <v>17.175572519083968</v>
      </c>
      <c r="H66" s="9">
        <v>53230.000000000007</v>
      </c>
      <c r="I66" s="9"/>
      <c r="AF66" s="10"/>
    </row>
    <row r="67" spans="1:41" x14ac:dyDescent="0.35">
      <c r="A67">
        <v>2005</v>
      </c>
      <c r="B67" t="s">
        <v>44</v>
      </c>
      <c r="C67" s="9">
        <v>2054</v>
      </c>
      <c r="D67" s="9">
        <v>2951.9759725400459</v>
      </c>
      <c r="E67" s="9">
        <v>3528.009153318078</v>
      </c>
      <c r="F67" s="9">
        <v>333.89187643020597</v>
      </c>
      <c r="G67" s="9">
        <v>14.122997711670481</v>
      </c>
      <c r="H67" s="9">
        <v>8882</v>
      </c>
      <c r="I67" s="9"/>
      <c r="AD67" t="s">
        <v>87</v>
      </c>
      <c r="AE67" t="s">
        <v>85</v>
      </c>
      <c r="AF67" s="11" t="s">
        <v>90</v>
      </c>
      <c r="AJ67" t="s">
        <v>19</v>
      </c>
      <c r="AK67" t="s">
        <v>83</v>
      </c>
      <c r="AM67" t="s">
        <v>84</v>
      </c>
      <c r="AN67" t="s">
        <v>98</v>
      </c>
      <c r="AO67" t="s">
        <v>99</v>
      </c>
    </row>
    <row r="68" spans="1:41" x14ac:dyDescent="0.35">
      <c r="A68">
        <v>2006</v>
      </c>
      <c r="B68" t="s">
        <v>44</v>
      </c>
      <c r="C68" s="9">
        <v>170</v>
      </c>
      <c r="D68" s="9">
        <v>17438.98124895935</v>
      </c>
      <c r="E68" s="9">
        <v>6687.2173201037112</v>
      </c>
      <c r="F68" s="9">
        <v>1612.850758291198</v>
      </c>
      <c r="G68" s="9">
        <v>52.950672645739907</v>
      </c>
      <c r="H68" s="9">
        <v>25962</v>
      </c>
      <c r="I68" s="9"/>
      <c r="AD68" t="s">
        <v>88</v>
      </c>
      <c r="AE68" t="s">
        <v>86</v>
      </c>
      <c r="AF68" t="s">
        <v>91</v>
      </c>
      <c r="AJ68">
        <v>316321</v>
      </c>
      <c r="AK68">
        <v>391</v>
      </c>
      <c r="AM68" s="42">
        <f>AK68/AJ68</f>
        <v>1.236086127699394E-3</v>
      </c>
      <c r="AN68" s="34">
        <f>AK68/$AK$72</f>
        <v>9.3832493400527961E-2</v>
      </c>
      <c r="AO68" s="33">
        <f>AK68/$AK$70</f>
        <v>0.62560000000000004</v>
      </c>
    </row>
    <row r="69" spans="1:41" x14ac:dyDescent="0.35">
      <c r="A69">
        <v>2007</v>
      </c>
      <c r="B69" t="s">
        <v>44</v>
      </c>
      <c r="C69" s="9">
        <v>284</v>
      </c>
      <c r="D69" s="9">
        <v>318.61983978881256</v>
      </c>
      <c r="E69" s="9">
        <v>4161.1975103545583</v>
      </c>
      <c r="F69" s="9">
        <v>272.18264985662921</v>
      </c>
      <c r="G69" s="9">
        <v>0</v>
      </c>
      <c r="H69" s="9">
        <v>5036</v>
      </c>
      <c r="I69" s="9"/>
      <c r="AD69" t="s">
        <v>89</v>
      </c>
      <c r="AE69" t="s">
        <v>95</v>
      </c>
      <c r="AF69" t="s">
        <v>92</v>
      </c>
      <c r="AJ69">
        <v>16298</v>
      </c>
      <c r="AK69">
        <v>234</v>
      </c>
      <c r="AM69" s="42">
        <f t="shared" ref="AM69" si="14">AK69/AJ69</f>
        <v>1.4357589888329856E-2</v>
      </c>
      <c r="AN69" s="34">
        <f>AK69/$AK$72</f>
        <v>5.6155507559395246E-2</v>
      </c>
      <c r="AO69" s="33">
        <f>AK69/$AK$70</f>
        <v>0.37440000000000001</v>
      </c>
    </row>
    <row r="70" spans="1:41" x14ac:dyDescent="0.35">
      <c r="A70">
        <v>2008</v>
      </c>
      <c r="B70" t="s">
        <v>44</v>
      </c>
      <c r="C70" s="9">
        <v>266</v>
      </c>
      <c r="D70" s="9">
        <v>7181.1033862118156</v>
      </c>
      <c r="E70" s="9">
        <v>1023.3586803856574</v>
      </c>
      <c r="F70" s="9">
        <v>1158.4572503549036</v>
      </c>
      <c r="G70" s="9">
        <v>36.080683047624056</v>
      </c>
      <c r="H70" s="9">
        <v>9665.0000000000018</v>
      </c>
      <c r="I70" s="9"/>
      <c r="AD70" s="49" t="s">
        <v>97</v>
      </c>
      <c r="AE70" s="49"/>
      <c r="AF70" s="49"/>
      <c r="AG70" s="49"/>
      <c r="AH70" s="49"/>
      <c r="AI70" s="49"/>
      <c r="AJ70" s="49">
        <f>AJ68+AJ69</f>
        <v>332619</v>
      </c>
      <c r="AK70" s="49">
        <f>AK68+AK69</f>
        <v>625</v>
      </c>
      <c r="AL70" s="49"/>
      <c r="AM70" s="50">
        <f>AK70/AJ70</f>
        <v>1.8790267543345388E-3</v>
      </c>
    </row>
    <row r="71" spans="1:41" x14ac:dyDescent="0.35">
      <c r="A71">
        <v>2009</v>
      </c>
      <c r="B71" t="s">
        <v>44</v>
      </c>
      <c r="C71" s="9">
        <v>1643</v>
      </c>
      <c r="D71" s="9">
        <v>1041.1000326904218</v>
      </c>
      <c r="E71" s="9">
        <v>2305.9584831644329</v>
      </c>
      <c r="F71" s="9">
        <v>87.47412008281573</v>
      </c>
      <c r="G71" s="9">
        <v>7.4673640623297377</v>
      </c>
      <c r="H71" s="9">
        <v>5085</v>
      </c>
      <c r="I71" s="9"/>
      <c r="AD71" t="s">
        <v>94</v>
      </c>
      <c r="AE71" t="s">
        <v>95</v>
      </c>
      <c r="AF71" t="s">
        <v>93</v>
      </c>
      <c r="AJ71">
        <v>400000</v>
      </c>
      <c r="AK71">
        <v>3542</v>
      </c>
      <c r="AM71" s="42">
        <f>AK71/AJ71</f>
        <v>8.855E-3</v>
      </c>
      <c r="AN71" s="34">
        <f>AK71/$AK$72</f>
        <v>0.85001199904007685</v>
      </c>
    </row>
    <row r="72" spans="1:41" x14ac:dyDescent="0.35">
      <c r="A72">
        <v>2010</v>
      </c>
      <c r="B72" t="s">
        <v>44</v>
      </c>
      <c r="C72" s="9">
        <v>665</v>
      </c>
      <c r="D72" s="9">
        <v>19179.753099145302</v>
      </c>
      <c r="E72" s="9">
        <v>2288.4150730244746</v>
      </c>
      <c r="F72" s="9">
        <v>454.83182783022158</v>
      </c>
      <c r="G72" s="9">
        <v>0</v>
      </c>
      <c r="H72" s="9">
        <v>22587.999999999996</v>
      </c>
      <c r="I72" s="9"/>
      <c r="AD72" s="49" t="s">
        <v>96</v>
      </c>
      <c r="AE72" s="49"/>
      <c r="AF72" s="49"/>
      <c r="AG72" s="49"/>
      <c r="AH72" s="49"/>
      <c r="AI72" s="49"/>
      <c r="AJ72" s="49">
        <f>AJ68+AJ69+AJ71</f>
        <v>732619</v>
      </c>
      <c r="AK72" s="49">
        <f>AK68+AK69+AK71</f>
        <v>4167</v>
      </c>
      <c r="AL72" s="49"/>
      <c r="AM72" s="50"/>
    </row>
    <row r="73" spans="1:41" x14ac:dyDescent="0.35">
      <c r="A73">
        <v>2011</v>
      </c>
      <c r="B73" t="s">
        <v>44</v>
      </c>
      <c r="C73" s="9">
        <v>149</v>
      </c>
      <c r="D73" s="9">
        <v>2190.409222869112</v>
      </c>
      <c r="E73" s="9">
        <v>10958.798731093442</v>
      </c>
      <c r="F73" s="9">
        <v>251.79204603744554</v>
      </c>
      <c r="G73" s="9">
        <v>0</v>
      </c>
      <c r="H73" s="9">
        <v>13550</v>
      </c>
      <c r="I73" s="9"/>
    </row>
    <row r="74" spans="1:41" x14ac:dyDescent="0.35">
      <c r="A74">
        <v>2012</v>
      </c>
      <c r="B74" t="s">
        <v>44</v>
      </c>
      <c r="C74" s="9">
        <v>292</v>
      </c>
      <c r="D74" s="9">
        <v>405.59776336820397</v>
      </c>
      <c r="E74" s="9">
        <v>1485.213812661731</v>
      </c>
      <c r="F74" s="9">
        <v>1626.5438510952747</v>
      </c>
      <c r="G74" s="9">
        <v>38.644572874790697</v>
      </c>
      <c r="H74" s="9">
        <v>3848.0000000000005</v>
      </c>
      <c r="I74" s="9"/>
    </row>
    <row r="75" spans="1:41" x14ac:dyDescent="0.35">
      <c r="A75">
        <v>2013</v>
      </c>
      <c r="B75" t="s">
        <v>44</v>
      </c>
      <c r="C75" s="9">
        <v>458</v>
      </c>
      <c r="D75" s="9">
        <v>14304.62960115659</v>
      </c>
      <c r="E75" s="9">
        <v>4222.5332845677212</v>
      </c>
      <c r="F75" s="9">
        <v>1104.4630073652716</v>
      </c>
      <c r="G75" s="9">
        <v>41.374106910416245</v>
      </c>
      <c r="H75" s="9">
        <v>20131.000000000004</v>
      </c>
      <c r="I75" s="9"/>
    </row>
    <row r="76" spans="1:41" x14ac:dyDescent="0.35">
      <c r="A76">
        <v>2014</v>
      </c>
      <c r="B76" t="s">
        <v>44</v>
      </c>
      <c r="C76" s="10">
        <v>3691</v>
      </c>
      <c r="D76" s="10">
        <v>1095.4036689845907</v>
      </c>
      <c r="E76" s="10">
        <v>4946.7337152789996</v>
      </c>
      <c r="F76" s="10">
        <v>192.86261573640971</v>
      </c>
      <c r="G76" s="10">
        <v>0</v>
      </c>
      <c r="H76" s="10">
        <v>9926.0000000000018</v>
      </c>
      <c r="I76" s="10"/>
    </row>
    <row r="77" spans="1:41" x14ac:dyDescent="0.35">
      <c r="A77">
        <v>2003</v>
      </c>
      <c r="B77" t="s">
        <v>40</v>
      </c>
      <c r="C77">
        <v>0</v>
      </c>
      <c r="D77">
        <v>6458.9885583524019</v>
      </c>
      <c r="E77">
        <v>21622.068649885583</v>
      </c>
      <c r="F77">
        <v>2106.9427917620137</v>
      </c>
      <c r="G77">
        <v>0</v>
      </c>
      <c r="H77">
        <v>30188</v>
      </c>
      <c r="AD77" t="s">
        <v>113</v>
      </c>
    </row>
    <row r="78" spans="1:41" x14ac:dyDescent="0.35">
      <c r="A78">
        <v>2004</v>
      </c>
      <c r="B78" t="s">
        <v>40</v>
      </c>
      <c r="C78" s="9">
        <v>758.98796595840122</v>
      </c>
      <c r="D78" s="9">
        <v>20204.488720709029</v>
      </c>
      <c r="E78" s="9">
        <v>16225.378224975248</v>
      </c>
      <c r="F78" s="9">
        <v>14658.649996435313</v>
      </c>
      <c r="G78" s="9">
        <v>0</v>
      </c>
      <c r="H78" s="9">
        <v>51847.504908078001</v>
      </c>
      <c r="I78" s="9"/>
    </row>
    <row r="79" spans="1:41" x14ac:dyDescent="0.35">
      <c r="A79">
        <v>2005</v>
      </c>
      <c r="B79" t="s">
        <v>40</v>
      </c>
      <c r="C79" s="9">
        <v>628.65748021782201</v>
      </c>
      <c r="D79" s="9">
        <v>9221.3778761523554</v>
      </c>
      <c r="E79" s="9">
        <v>45527.84178043803</v>
      </c>
      <c r="F79" s="9">
        <v>6928.8991042279258</v>
      </c>
      <c r="G79" s="9">
        <v>1171.2748916666667</v>
      </c>
      <c r="H79" s="9">
        <v>63478.051132702793</v>
      </c>
      <c r="I79" s="9"/>
      <c r="AE79" t="s">
        <v>102</v>
      </c>
    </row>
    <row r="80" spans="1:41" x14ac:dyDescent="0.35">
      <c r="A80">
        <v>2006</v>
      </c>
      <c r="B80" t="s">
        <v>40</v>
      </c>
      <c r="C80" s="9">
        <v>0</v>
      </c>
      <c r="D80" s="9">
        <v>23977.852185860618</v>
      </c>
      <c r="E80" s="9">
        <v>26077.252439613789</v>
      </c>
      <c r="F80" s="9">
        <v>13629.568265063703</v>
      </c>
      <c r="G80" s="9">
        <v>23.293670886075944</v>
      </c>
      <c r="H80" s="9">
        <v>63707.966561424182</v>
      </c>
      <c r="I80" s="9"/>
      <c r="AF80" t="s">
        <v>100</v>
      </c>
    </row>
    <row r="81" spans="1:33" x14ac:dyDescent="0.35">
      <c r="A81">
        <v>2007</v>
      </c>
      <c r="B81" t="s">
        <v>40</v>
      </c>
      <c r="C81" s="9">
        <v>286.10138453924947</v>
      </c>
      <c r="D81" s="9">
        <v>1842.6134703558846</v>
      </c>
      <c r="E81" s="9">
        <v>52523.564070942521</v>
      </c>
      <c r="F81" s="9">
        <v>3929.4918264014</v>
      </c>
      <c r="G81" s="9">
        <v>0</v>
      </c>
      <c r="H81" s="9">
        <v>58581.770752239056</v>
      </c>
      <c r="I81" s="9"/>
      <c r="AE81" s="51" t="s">
        <v>106</v>
      </c>
      <c r="AF81" t="s">
        <v>107</v>
      </c>
    </row>
    <row r="82" spans="1:33" x14ac:dyDescent="0.35">
      <c r="A82">
        <v>2008</v>
      </c>
      <c r="B82" t="s">
        <v>40</v>
      </c>
      <c r="C82" s="9">
        <v>203.20410056370861</v>
      </c>
      <c r="D82" s="9">
        <v>10982.302297562877</v>
      </c>
      <c r="E82" s="9">
        <v>8155.9152019551293</v>
      </c>
      <c r="F82" s="9">
        <v>10221.398161607158</v>
      </c>
      <c r="G82" s="9">
        <v>0</v>
      </c>
      <c r="H82" s="9">
        <v>29562.819761688865</v>
      </c>
      <c r="I82" s="9"/>
      <c r="AE82">
        <v>-2.13</v>
      </c>
      <c r="AF82">
        <f>EXP(AE82)</f>
        <v>0.11883729385240965</v>
      </c>
    </row>
    <row r="83" spans="1:33" x14ac:dyDescent="0.35">
      <c r="A83">
        <v>2009</v>
      </c>
      <c r="B83" t="s">
        <v>40</v>
      </c>
      <c r="C83" s="9">
        <v>161.41968758170151</v>
      </c>
      <c r="D83" s="9">
        <v>8109.6148924939989</v>
      </c>
      <c r="E83" s="9">
        <v>12601.665319293783</v>
      </c>
      <c r="F83" s="9">
        <v>893.24401034405128</v>
      </c>
      <c r="G83" s="9">
        <v>0</v>
      </c>
      <c r="H83" s="9">
        <v>21765.94390971354</v>
      </c>
      <c r="I83" s="9"/>
      <c r="AE83">
        <v>-2.94</v>
      </c>
      <c r="AF83">
        <f t="shared" ref="AF83:AF89" si="15">EXP(AE83)</f>
        <v>5.2865728738350368E-2</v>
      </c>
    </row>
    <row r="84" spans="1:33" x14ac:dyDescent="0.35">
      <c r="A84">
        <v>2010</v>
      </c>
      <c r="B84" t="s">
        <v>40</v>
      </c>
      <c r="C84" s="9">
        <v>0</v>
      </c>
      <c r="D84" s="9">
        <v>1409.0222723863626</v>
      </c>
      <c r="E84" s="9">
        <v>4239.6169410686025</v>
      </c>
      <c r="F84" s="9">
        <v>247.30950000857547</v>
      </c>
      <c r="G84" s="9">
        <v>181.01145194039361</v>
      </c>
      <c r="H84" s="9">
        <v>6076.9601654039361</v>
      </c>
      <c r="I84" s="9"/>
      <c r="AE84">
        <v>-1.21</v>
      </c>
      <c r="AF84">
        <f t="shared" si="15"/>
        <v>0.29819727942988739</v>
      </c>
    </row>
    <row r="85" spans="1:33" x14ac:dyDescent="0.35">
      <c r="A85">
        <v>2011</v>
      </c>
      <c r="B85" t="s">
        <v>40</v>
      </c>
      <c r="C85" s="9">
        <v>0</v>
      </c>
      <c r="D85" s="9">
        <v>3495.9276116427973</v>
      </c>
      <c r="E85" s="9">
        <v>40435.425631133752</v>
      </c>
      <c r="F85" s="9">
        <v>2967.8794514879646</v>
      </c>
      <c r="G85" s="9">
        <v>0</v>
      </c>
      <c r="H85" s="9">
        <v>46899.232694264501</v>
      </c>
      <c r="I85" s="9"/>
      <c r="AE85" s="52">
        <v>-2.79</v>
      </c>
      <c r="AF85" s="52">
        <f t="shared" si="15"/>
        <v>6.1421213915000127E-2</v>
      </c>
    </row>
    <row r="86" spans="1:33" x14ac:dyDescent="0.35">
      <c r="A86">
        <v>2012</v>
      </c>
      <c r="B86" t="s">
        <v>40</v>
      </c>
      <c r="C86" s="9">
        <v>141.63943245354631</v>
      </c>
      <c r="D86" s="9">
        <v>1041.1261861753712</v>
      </c>
      <c r="E86" s="9">
        <v>9825.1038806998586</v>
      </c>
      <c r="F86" s="9">
        <v>11233.355073923543</v>
      </c>
      <c r="G86" s="9">
        <v>15.117647058823529</v>
      </c>
      <c r="H86" s="9">
        <v>22256.34222031114</v>
      </c>
      <c r="I86" s="9"/>
      <c r="AE86">
        <v>-2.0099999999999998</v>
      </c>
      <c r="AF86">
        <f t="shared" si="15"/>
        <v>0.13398867466880499</v>
      </c>
    </row>
    <row r="87" spans="1:33" x14ac:dyDescent="0.35">
      <c r="A87">
        <v>2013</v>
      </c>
      <c r="B87" t="s">
        <v>40</v>
      </c>
      <c r="C87" s="10">
        <v>4.382483940927159</v>
      </c>
      <c r="D87" s="10">
        <v>1194.1105418237457</v>
      </c>
      <c r="E87" s="10">
        <v>173.9620464249856</v>
      </c>
      <c r="F87" s="10">
        <v>280.12803448512022</v>
      </c>
      <c r="G87" s="10">
        <v>2.1872579217050543</v>
      </c>
      <c r="H87" s="10">
        <v>1654.770364596483</v>
      </c>
      <c r="I87" s="10"/>
      <c r="AE87">
        <v>-2.97</v>
      </c>
      <c r="AF87">
        <f t="shared" si="15"/>
        <v>5.1303310331919108E-2</v>
      </c>
    </row>
    <row r="88" spans="1:33" x14ac:dyDescent="0.35">
      <c r="A88">
        <v>2014</v>
      </c>
      <c r="B88" t="s">
        <v>40</v>
      </c>
      <c r="C88" s="10">
        <v>572.03238138745292</v>
      </c>
      <c r="D88" s="10">
        <v>1310.7637605354271</v>
      </c>
      <c r="E88" s="10">
        <v>6122.2405327676788</v>
      </c>
      <c r="F88" s="10">
        <v>710.12589833697291</v>
      </c>
      <c r="G88" s="10">
        <v>0</v>
      </c>
      <c r="H88" s="10">
        <v>8715.16257302753</v>
      </c>
      <c r="I88" s="10"/>
      <c r="AE88">
        <v>-2.72</v>
      </c>
      <c r="AF88">
        <f t="shared" si="15"/>
        <v>6.5874754426402948E-2</v>
      </c>
    </row>
    <row r="89" spans="1:33" x14ac:dyDescent="0.35">
      <c r="A89">
        <v>2015</v>
      </c>
      <c r="B89" t="s">
        <v>40</v>
      </c>
      <c r="C89" s="10">
        <v>128.26548580760027</v>
      </c>
      <c r="D89" s="10">
        <v>14016.984216863646</v>
      </c>
      <c r="E89" s="10">
        <v>1970.3911246965909</v>
      </c>
      <c r="F89" s="10">
        <v>271.05626400915276</v>
      </c>
      <c r="G89" s="10">
        <v>0</v>
      </c>
      <c r="H89" s="10">
        <v>16386.697091376991</v>
      </c>
      <c r="I89" s="10"/>
      <c r="AE89">
        <v>-3.03</v>
      </c>
      <c r="AF89">
        <f t="shared" si="15"/>
        <v>4.8315638126067789E-2</v>
      </c>
    </row>
    <row r="90" spans="1:33" x14ac:dyDescent="0.35">
      <c r="A90">
        <v>2016</v>
      </c>
      <c r="B90" t="s">
        <v>40</v>
      </c>
      <c r="C90" s="10">
        <v>990.4635587380435</v>
      </c>
      <c r="D90" s="10">
        <v>6932.074904769659</v>
      </c>
      <c r="E90" s="10">
        <v>17575.842879594176</v>
      </c>
      <c r="F90" s="10">
        <v>209.00546157198715</v>
      </c>
      <c r="G90" s="10">
        <v>0</v>
      </c>
      <c r="H90" s="10">
        <v>25707.386804673872</v>
      </c>
      <c r="I90" s="10"/>
      <c r="AE90" s="53" t="s">
        <v>103</v>
      </c>
      <c r="AF90" s="54">
        <f>AVERAGE(AF82:AF89)</f>
        <v>0.10385048668610529</v>
      </c>
    </row>
    <row r="91" spans="1:33" x14ac:dyDescent="0.35">
      <c r="A91">
        <v>2017</v>
      </c>
      <c r="B91" t="s">
        <v>40</v>
      </c>
      <c r="C91" s="10">
        <v>256.73275560922957</v>
      </c>
      <c r="D91" s="10">
        <v>14514.628250014375</v>
      </c>
      <c r="E91" s="10">
        <v>16389.894083026276</v>
      </c>
      <c r="F91" s="10">
        <v>6812.7671078837557</v>
      </c>
      <c r="G91" s="10">
        <v>0</v>
      </c>
      <c r="H91" s="10">
        <v>37974.022196533631</v>
      </c>
      <c r="I91" s="10"/>
    </row>
    <row r="92" spans="1:33" x14ac:dyDescent="0.35">
      <c r="A92">
        <v>2018</v>
      </c>
      <c r="B92" t="s">
        <v>40</v>
      </c>
      <c r="C92" s="10">
        <v>491.36095933952492</v>
      </c>
      <c r="D92" s="10">
        <v>33704.446585669364</v>
      </c>
      <c r="E92" s="10">
        <v>17256.708212232934</v>
      </c>
      <c r="F92" s="10">
        <v>2405.4847220711563</v>
      </c>
      <c r="G92" s="10">
        <v>2.6400099908785819</v>
      </c>
      <c r="H92" s="10">
        <v>53860.640489303856</v>
      </c>
      <c r="I92" s="10"/>
    </row>
    <row r="93" spans="1:33" x14ac:dyDescent="0.35">
      <c r="A93">
        <v>2019</v>
      </c>
      <c r="B93" t="s">
        <v>40</v>
      </c>
      <c r="C93" s="10">
        <v>687.64690663728288</v>
      </c>
      <c r="D93" s="10">
        <v>16892.785034658449</v>
      </c>
      <c r="E93" s="10">
        <v>56809.593618499952</v>
      </c>
      <c r="F93" s="10">
        <v>1841.5742729262558</v>
      </c>
      <c r="G93" s="10">
        <v>0</v>
      </c>
      <c r="H93" s="10">
        <v>76231.599832721942</v>
      </c>
      <c r="I93" s="10"/>
      <c r="AE93" t="s">
        <v>104</v>
      </c>
    </row>
    <row r="94" spans="1:33" x14ac:dyDescent="0.35">
      <c r="A94">
        <v>2020</v>
      </c>
      <c r="B94" t="s">
        <v>40</v>
      </c>
      <c r="C94" s="10">
        <v>299.63916806178713</v>
      </c>
      <c r="D94" s="10">
        <v>39927.428400035678</v>
      </c>
      <c r="E94" s="10">
        <v>34093.340247771674</v>
      </c>
      <c r="F94" s="10">
        <v>3530.7748166956926</v>
      </c>
      <c r="G94" s="10">
        <v>0</v>
      </c>
      <c r="H94" s="10">
        <v>77851.182632564844</v>
      </c>
      <c r="I94" s="10"/>
      <c r="AF94" t="s">
        <v>108</v>
      </c>
      <c r="AG94" t="s">
        <v>109</v>
      </c>
    </row>
    <row r="95" spans="1:33" x14ac:dyDescent="0.35">
      <c r="A95">
        <v>2021</v>
      </c>
      <c r="B95" t="s">
        <v>40</v>
      </c>
      <c r="C95" s="10">
        <v>1377.4851529663702</v>
      </c>
      <c r="D95" s="10">
        <v>21879.523327047762</v>
      </c>
      <c r="E95" s="10">
        <v>46791.53282766926</v>
      </c>
      <c r="F95" s="10">
        <v>3351.1969216215466</v>
      </c>
      <c r="G95" s="10">
        <v>0</v>
      </c>
      <c r="H95" s="10">
        <v>73399.73822930496</v>
      </c>
      <c r="I95" s="10"/>
      <c r="AE95" t="s">
        <v>105</v>
      </c>
      <c r="AF95">
        <v>0.89</v>
      </c>
      <c r="AG95">
        <f>1-AF95</f>
        <v>0.10999999999999999</v>
      </c>
    </row>
    <row r="96" spans="1:33" x14ac:dyDescent="0.35">
      <c r="A96">
        <v>2022</v>
      </c>
      <c r="B96" t="s">
        <v>40</v>
      </c>
      <c r="C96" s="10">
        <v>586.24780078043204</v>
      </c>
      <c r="D96" s="10">
        <v>43894.674337476223</v>
      </c>
      <c r="E96" s="10">
        <v>29690.778637254571</v>
      </c>
      <c r="F96" s="10">
        <v>3405.4809434237377</v>
      </c>
      <c r="G96" s="10">
        <v>0</v>
      </c>
      <c r="H96" s="10">
        <v>77577.181718934939</v>
      </c>
      <c r="I96" s="10"/>
      <c r="AE96" t="s">
        <v>110</v>
      </c>
      <c r="AF96">
        <v>0.87</v>
      </c>
      <c r="AG96">
        <f t="shared" ref="AG96:AG98" si="16">1-AF96</f>
        <v>0.13</v>
      </c>
    </row>
    <row r="97" spans="1:33" x14ac:dyDescent="0.35">
      <c r="A97">
        <v>2003</v>
      </c>
      <c r="B97" t="s">
        <v>45</v>
      </c>
      <c r="C97">
        <v>3097</v>
      </c>
      <c r="D97">
        <v>11002.290850594782</v>
      </c>
      <c r="E97">
        <v>20865.893083575851</v>
      </c>
      <c r="F97">
        <v>4377.8160658293655</v>
      </c>
      <c r="G97">
        <v>0</v>
      </c>
      <c r="H97">
        <f>SUM(C97:G97)</f>
        <v>39343</v>
      </c>
      <c r="J97">
        <v>11234</v>
      </c>
      <c r="K97">
        <v>40486150</v>
      </c>
      <c r="AE97" t="s">
        <v>111</v>
      </c>
      <c r="AF97">
        <v>0.84</v>
      </c>
      <c r="AG97">
        <f t="shared" si="16"/>
        <v>0.16000000000000003</v>
      </c>
    </row>
    <row r="98" spans="1:33" x14ac:dyDescent="0.35">
      <c r="A98">
        <v>2004</v>
      </c>
      <c r="B98" t="s">
        <v>45</v>
      </c>
      <c r="C98" s="9">
        <v>530</v>
      </c>
      <c r="D98" s="9">
        <v>19745.878612794462</v>
      </c>
      <c r="E98" s="9">
        <v>8279.6679960081965</v>
      </c>
      <c r="F98" s="9">
        <v>9446.4533911973413</v>
      </c>
      <c r="G98" s="9">
        <v>0</v>
      </c>
      <c r="H98" s="9">
        <v>38002</v>
      </c>
      <c r="I98" s="9"/>
      <c r="AE98" t="s">
        <v>112</v>
      </c>
      <c r="AF98">
        <v>0.84</v>
      </c>
      <c r="AG98">
        <f t="shared" si="16"/>
        <v>0.16000000000000003</v>
      </c>
    </row>
    <row r="99" spans="1:33" x14ac:dyDescent="0.35">
      <c r="A99">
        <v>2005</v>
      </c>
      <c r="B99" t="s">
        <v>45</v>
      </c>
      <c r="C99" s="9">
        <v>4274</v>
      </c>
      <c r="D99" s="9">
        <v>6146.9314523133144</v>
      </c>
      <c r="E99" s="9">
        <v>22841.024737854568</v>
      </c>
      <c r="F99" s="9">
        <v>1588.0309185131066</v>
      </c>
      <c r="G99" s="9">
        <v>239.01289131901234</v>
      </c>
      <c r="H99" s="9">
        <v>35089</v>
      </c>
      <c r="I99" s="9"/>
      <c r="AF99" t="s">
        <v>103</v>
      </c>
      <c r="AG99" s="30">
        <f>AVERAGE(AG95:AG98)</f>
        <v>0.14000000000000001</v>
      </c>
    </row>
    <row r="100" spans="1:33" x14ac:dyDescent="0.35">
      <c r="A100">
        <v>2006</v>
      </c>
      <c r="B100" t="s">
        <v>45</v>
      </c>
      <c r="C100" s="9">
        <v>663</v>
      </c>
      <c r="D100" s="9">
        <v>18916.683125772473</v>
      </c>
      <c r="E100" s="9">
        <v>14540.033588661314</v>
      </c>
      <c r="F100" s="9">
        <v>4177.0153852153908</v>
      </c>
      <c r="G100" s="9">
        <v>53.267900350822195</v>
      </c>
      <c r="H100" s="9">
        <v>38350</v>
      </c>
      <c r="I100" s="9"/>
    </row>
    <row r="101" spans="1:33" x14ac:dyDescent="0.35">
      <c r="A101">
        <v>2007</v>
      </c>
      <c r="B101" t="s">
        <v>45</v>
      </c>
      <c r="C101" s="9">
        <v>2062</v>
      </c>
      <c r="D101" s="9">
        <v>983</v>
      </c>
      <c r="E101" s="9">
        <v>12042</v>
      </c>
      <c r="F101" s="9">
        <v>931</v>
      </c>
      <c r="G101" s="9">
        <v>0</v>
      </c>
      <c r="H101" s="9">
        <v>16018</v>
      </c>
      <c r="I101" s="9"/>
    </row>
    <row r="102" spans="1:33" x14ac:dyDescent="0.35">
      <c r="A102">
        <v>2008</v>
      </c>
      <c r="B102" t="s">
        <v>45</v>
      </c>
      <c r="C102" s="9">
        <v>931</v>
      </c>
      <c r="D102" s="9">
        <v>9635.4455347795592</v>
      </c>
      <c r="E102" s="9">
        <v>3894.5455459766044</v>
      </c>
      <c r="F102" s="9">
        <v>5690.0089192438345</v>
      </c>
      <c r="G102" s="9">
        <v>0</v>
      </c>
      <c r="H102" s="9">
        <v>20151</v>
      </c>
      <c r="I102" s="9"/>
    </row>
    <row r="103" spans="1:33" x14ac:dyDescent="0.35">
      <c r="A103">
        <v>2009</v>
      </c>
      <c r="B103" t="s">
        <v>45</v>
      </c>
      <c r="C103" s="9">
        <v>3261</v>
      </c>
      <c r="D103" s="9">
        <v>3668.9099578562264</v>
      </c>
      <c r="E103" s="9">
        <v>12581.381769334712</v>
      </c>
      <c r="F103" s="9">
        <v>1242.2844781771018</v>
      </c>
      <c r="G103" s="9">
        <v>83.42379463195995</v>
      </c>
      <c r="H103" s="9">
        <v>20837</v>
      </c>
      <c r="I103" s="9"/>
    </row>
    <row r="104" spans="1:33" x14ac:dyDescent="0.35">
      <c r="A104">
        <v>2010</v>
      </c>
      <c r="B104" t="s">
        <v>45</v>
      </c>
      <c r="C104" s="9">
        <v>624.37950000000001</v>
      </c>
      <c r="D104" s="9">
        <v>7976.4305422795378</v>
      </c>
      <c r="E104" s="9">
        <v>5046.3588080983109</v>
      </c>
      <c r="F104" s="9">
        <v>1075.3892189424191</v>
      </c>
      <c r="G104" s="9">
        <v>10.441930679728893</v>
      </c>
      <c r="H104" s="9">
        <v>14732.999999999996</v>
      </c>
      <c r="I104" s="9"/>
    </row>
    <row r="105" spans="1:33" x14ac:dyDescent="0.35">
      <c r="A105">
        <v>2011</v>
      </c>
      <c r="B105" t="s">
        <v>45</v>
      </c>
      <c r="C105" s="9">
        <v>408.83499999999998</v>
      </c>
      <c r="D105" s="9">
        <v>2450.241358782916</v>
      </c>
      <c r="E105" s="9">
        <v>10354.754857378022</v>
      </c>
      <c r="F105" s="9">
        <v>213.16878383906095</v>
      </c>
      <c r="G105" s="9">
        <v>0</v>
      </c>
      <c r="H105" s="9">
        <v>13427</v>
      </c>
      <c r="I105" s="9"/>
    </row>
    <row r="106" spans="1:33" x14ac:dyDescent="0.35">
      <c r="A106">
        <v>2012</v>
      </c>
      <c r="B106" t="s">
        <v>45</v>
      </c>
      <c r="C106" s="9">
        <v>1722.0014000000001</v>
      </c>
      <c r="D106" s="9">
        <v>1404.715121562253</v>
      </c>
      <c r="E106" s="9">
        <v>5862.4099303206931</v>
      </c>
      <c r="F106" s="9">
        <v>4239.8735481170543</v>
      </c>
      <c r="G106" s="9">
        <v>0</v>
      </c>
      <c r="H106" s="9">
        <v>13229</v>
      </c>
      <c r="I106" s="9"/>
    </row>
    <row r="107" spans="1:33" x14ac:dyDescent="0.35">
      <c r="A107">
        <v>2013</v>
      </c>
      <c r="B107" t="s">
        <v>45</v>
      </c>
      <c r="C107" s="9">
        <v>320.73300077295011</v>
      </c>
      <c r="D107" s="9">
        <v>2365.7601285759761</v>
      </c>
      <c r="E107" s="9">
        <v>3739.2517466485838</v>
      </c>
      <c r="F107" s="9">
        <v>4103.2566818739861</v>
      </c>
      <c r="G107" s="9">
        <v>187.20953233252499</v>
      </c>
      <c r="H107" s="9">
        <v>10716.21109020402</v>
      </c>
      <c r="I107" s="9"/>
    </row>
    <row r="108" spans="1:33" x14ac:dyDescent="0.35">
      <c r="A108">
        <v>2014</v>
      </c>
      <c r="B108" t="s">
        <v>45</v>
      </c>
      <c r="C108" s="9">
        <v>2760.2497380000004</v>
      </c>
      <c r="D108" s="9">
        <v>1392.3350762061859</v>
      </c>
      <c r="E108" s="9">
        <v>10092.505350399064</v>
      </c>
      <c r="F108" s="9">
        <v>379.90983539475212</v>
      </c>
      <c r="G108" s="9">
        <v>0</v>
      </c>
      <c r="H108" s="9">
        <v>14625.000000000002</v>
      </c>
      <c r="I108" s="9"/>
    </row>
    <row r="109" spans="1:33" x14ac:dyDescent="0.35">
      <c r="A109">
        <v>2003</v>
      </c>
      <c r="B109" t="s">
        <v>41</v>
      </c>
      <c r="C109">
        <v>6485</v>
      </c>
      <c r="D109">
        <v>19489.554027624068</v>
      </c>
      <c r="E109">
        <v>35306.27711153897</v>
      </c>
      <c r="F109">
        <v>5207.168860836965</v>
      </c>
      <c r="G109">
        <v>0</v>
      </c>
      <c r="H109">
        <v>66488</v>
      </c>
    </row>
    <row r="110" spans="1:33" x14ac:dyDescent="0.35">
      <c r="A110">
        <v>2004</v>
      </c>
      <c r="B110" t="s">
        <v>41</v>
      </c>
      <c r="C110" s="9">
        <v>2233</v>
      </c>
      <c r="D110" s="9">
        <v>53202.471208171577</v>
      </c>
      <c r="E110" s="9">
        <v>19789.426929025372</v>
      </c>
      <c r="F110" s="9">
        <v>15989.926290283973</v>
      </c>
      <c r="G110" s="9">
        <v>17.175572519083968</v>
      </c>
      <c r="H110" s="9">
        <v>91232</v>
      </c>
      <c r="I110" s="9"/>
    </row>
    <row r="111" spans="1:33" x14ac:dyDescent="0.35">
      <c r="A111">
        <v>2005</v>
      </c>
      <c r="B111" t="s">
        <v>41</v>
      </c>
      <c r="C111" s="9">
        <v>6328</v>
      </c>
      <c r="D111" s="9">
        <v>9098.9074248533598</v>
      </c>
      <c r="E111" s="9">
        <v>26369.033891172647</v>
      </c>
      <c r="F111" s="9">
        <v>1921.9227949433125</v>
      </c>
      <c r="G111" s="9">
        <v>253.13588903068282</v>
      </c>
      <c r="H111" s="9">
        <v>43971</v>
      </c>
      <c r="I111" s="9"/>
    </row>
    <row r="112" spans="1:33" x14ac:dyDescent="0.35">
      <c r="A112">
        <v>2006</v>
      </c>
      <c r="B112" t="s">
        <v>41</v>
      </c>
      <c r="C112" s="9">
        <v>833</v>
      </c>
      <c r="D112" s="9">
        <v>36355.664374731823</v>
      </c>
      <c r="E112" s="9">
        <v>21227.250908765025</v>
      </c>
      <c r="F112" s="9">
        <v>5789.8661435065887</v>
      </c>
      <c r="G112" s="9">
        <v>106.2185729965621</v>
      </c>
      <c r="H112" s="9">
        <v>64312</v>
      </c>
      <c r="I112" s="9"/>
    </row>
    <row r="113" spans="1:10" x14ac:dyDescent="0.35">
      <c r="A113">
        <v>2007</v>
      </c>
      <c r="B113" t="s">
        <v>41</v>
      </c>
      <c r="C113" s="9">
        <v>2346</v>
      </c>
      <c r="D113" s="9">
        <v>1301.6198397888124</v>
      </c>
      <c r="E113" s="9">
        <v>16203.197510354559</v>
      </c>
      <c r="F113" s="9">
        <v>1203.1826498566293</v>
      </c>
      <c r="G113" s="9">
        <v>0</v>
      </c>
      <c r="H113" s="9">
        <v>21054</v>
      </c>
      <c r="I113" s="9"/>
    </row>
    <row r="114" spans="1:10" x14ac:dyDescent="0.35">
      <c r="A114">
        <v>2008</v>
      </c>
      <c r="B114" t="s">
        <v>41</v>
      </c>
      <c r="C114" s="9">
        <v>1197</v>
      </c>
      <c r="D114" s="9">
        <v>16816.548920991376</v>
      </c>
      <c r="E114" s="9">
        <v>4917.9042263622614</v>
      </c>
      <c r="F114" s="9">
        <v>6848.4661695987379</v>
      </c>
      <c r="G114" s="9">
        <v>36.080683047624056</v>
      </c>
      <c r="H114" s="9">
        <v>29816</v>
      </c>
      <c r="I114" s="9"/>
    </row>
    <row r="115" spans="1:10" x14ac:dyDescent="0.35">
      <c r="A115">
        <v>2009</v>
      </c>
      <c r="B115" t="s">
        <v>41</v>
      </c>
      <c r="C115" s="9">
        <v>4904</v>
      </c>
      <c r="D115" s="9">
        <v>4710.0099905466486</v>
      </c>
      <c r="E115" s="9">
        <v>14887.340252499145</v>
      </c>
      <c r="F115" s="9">
        <v>1329.7585982599176</v>
      </c>
      <c r="G115" s="9">
        <v>90.891158694289686</v>
      </c>
      <c r="H115" s="9">
        <v>25922</v>
      </c>
      <c r="I115" s="9"/>
    </row>
    <row r="116" spans="1:10" x14ac:dyDescent="0.35">
      <c r="A116">
        <v>2010</v>
      </c>
      <c r="B116" t="s">
        <v>41</v>
      </c>
      <c r="C116" s="9">
        <v>1289.3795</v>
      </c>
      <c r="D116" s="9">
        <v>27156.183641424839</v>
      </c>
      <c r="E116" s="9">
        <v>7334.7738811227855</v>
      </c>
      <c r="F116" s="9">
        <v>1530.2210467726406</v>
      </c>
      <c r="G116" s="9">
        <v>10.441930679728893</v>
      </c>
      <c r="H116" s="9">
        <v>37320.999999999993</v>
      </c>
      <c r="I116" s="9"/>
    </row>
    <row r="117" spans="1:10" x14ac:dyDescent="0.35">
      <c r="A117">
        <v>2011</v>
      </c>
      <c r="B117" t="s">
        <v>41</v>
      </c>
      <c r="C117" s="9">
        <v>557.83500000000004</v>
      </c>
      <c r="D117" s="9">
        <v>4640.6505816520275</v>
      </c>
      <c r="E117" s="9">
        <v>21313.553588471463</v>
      </c>
      <c r="F117" s="9">
        <v>464.96082987650652</v>
      </c>
      <c r="G117" s="9">
        <v>0</v>
      </c>
      <c r="H117" s="9">
        <v>26977</v>
      </c>
      <c r="I117" s="9"/>
    </row>
    <row r="118" spans="1:10" x14ac:dyDescent="0.35">
      <c r="A118">
        <v>2012</v>
      </c>
      <c r="B118" t="s">
        <v>41</v>
      </c>
      <c r="C118" s="9">
        <v>2014.0014000000001</v>
      </c>
      <c r="D118" s="9">
        <v>1810.3128849304569</v>
      </c>
      <c r="E118" s="9">
        <v>7347.6237429824241</v>
      </c>
      <c r="F118" s="9">
        <v>5866.4173992123287</v>
      </c>
      <c r="G118" s="9">
        <v>38.644572874790697</v>
      </c>
      <c r="H118" s="9">
        <v>17077</v>
      </c>
      <c r="I118" s="9"/>
    </row>
    <row r="119" spans="1:10" x14ac:dyDescent="0.35">
      <c r="A119">
        <v>2013</v>
      </c>
      <c r="B119" t="s">
        <v>41</v>
      </c>
      <c r="C119" s="9">
        <v>778.73300077295016</v>
      </c>
      <c r="D119" s="9">
        <v>16670.389729732568</v>
      </c>
      <c r="E119" s="9">
        <v>7961.7850312163046</v>
      </c>
      <c r="F119" s="9">
        <v>5207.7196892392576</v>
      </c>
      <c r="G119" s="9">
        <v>228.58363924294122</v>
      </c>
      <c r="H119" s="9">
        <v>30847.211090204022</v>
      </c>
      <c r="I119" s="9"/>
      <c r="J119" s="9"/>
    </row>
    <row r="120" spans="1:10" x14ac:dyDescent="0.35">
      <c r="A120">
        <v>2014</v>
      </c>
      <c r="B120" t="s">
        <v>41</v>
      </c>
      <c r="C120" s="9">
        <v>6451.2497380000004</v>
      </c>
      <c r="D120" s="9">
        <v>2487.7387451907766</v>
      </c>
      <c r="E120" s="9">
        <v>15039.239065678063</v>
      </c>
      <c r="F120" s="9">
        <v>572.7724511311618</v>
      </c>
      <c r="G120" s="9">
        <v>0</v>
      </c>
      <c r="H120" s="9">
        <v>24551.000000000004</v>
      </c>
      <c r="I120" s="9"/>
    </row>
    <row r="121" spans="1:10" x14ac:dyDescent="0.35">
      <c r="A121">
        <v>2015</v>
      </c>
      <c r="B121" t="s">
        <v>41</v>
      </c>
      <c r="C121" s="9">
        <v>1781.72</v>
      </c>
      <c r="D121" s="9">
        <v>50294.658818771211</v>
      </c>
      <c r="E121" s="9">
        <v>4287.9294017094717</v>
      </c>
      <c r="F121" s="9">
        <v>886.68979583355554</v>
      </c>
      <c r="G121" s="9">
        <v>7.0019836857623154</v>
      </c>
      <c r="H121" s="9">
        <v>57258</v>
      </c>
      <c r="I121" s="9"/>
    </row>
    <row r="122" spans="1:10" x14ac:dyDescent="0.35">
      <c r="A122">
        <v>2016</v>
      </c>
      <c r="B122" t="s">
        <v>41</v>
      </c>
      <c r="C122" s="9">
        <v>6576</v>
      </c>
      <c r="D122" s="9">
        <v>18447.764801961144</v>
      </c>
      <c r="E122" s="9">
        <v>27971.451680891641</v>
      </c>
      <c r="F122" s="9">
        <v>157.78351714722038</v>
      </c>
      <c r="G122" s="9">
        <v>0</v>
      </c>
      <c r="H122" s="9">
        <v>53153.000000000007</v>
      </c>
      <c r="I122" s="9"/>
    </row>
    <row r="123" spans="1:10" x14ac:dyDescent="0.35">
      <c r="A123">
        <v>2017</v>
      </c>
      <c r="B123" t="s">
        <v>41</v>
      </c>
      <c r="C123" s="9">
        <v>9352</v>
      </c>
      <c r="D123" s="9">
        <v>18417.847809000723</v>
      </c>
      <c r="E123" s="9">
        <v>17601.314621469424</v>
      </c>
      <c r="F123" s="9">
        <v>5534.0788056331767</v>
      </c>
      <c r="G123" s="9">
        <v>28.7587638966749</v>
      </c>
      <c r="H123" s="9">
        <v>50933.999999999993</v>
      </c>
      <c r="I123" s="9"/>
      <c r="J123" s="9"/>
    </row>
    <row r="124" spans="1:10" x14ac:dyDescent="0.35">
      <c r="A124">
        <v>2018</v>
      </c>
      <c r="B124" t="s">
        <v>41</v>
      </c>
      <c r="C124" s="9">
        <v>1091</v>
      </c>
      <c r="D124" s="9">
        <v>34443.544920322973</v>
      </c>
      <c r="E124" s="9">
        <v>9629.727887608442</v>
      </c>
      <c r="F124" s="9">
        <v>749.35336642409152</v>
      </c>
      <c r="G124" s="9">
        <v>39.373825644495973</v>
      </c>
      <c r="H124" s="9">
        <v>45953</v>
      </c>
      <c r="I124" s="9"/>
    </row>
    <row r="125" spans="1:10" x14ac:dyDescent="0.35">
      <c r="A125">
        <v>2019</v>
      </c>
      <c r="B125" t="s">
        <v>41</v>
      </c>
      <c r="C125" s="9">
        <v>4630</v>
      </c>
      <c r="D125" s="9">
        <v>9321.5834609643207</v>
      </c>
      <c r="E125" s="9">
        <v>23126.379601569301</v>
      </c>
      <c r="F125" s="9">
        <v>490.03693746637902</v>
      </c>
      <c r="G125" s="9">
        <v>0</v>
      </c>
      <c r="H125" s="9">
        <v>37568</v>
      </c>
      <c r="I125" s="9"/>
    </row>
    <row r="126" spans="1:10" x14ac:dyDescent="0.35">
      <c r="A126">
        <v>2020</v>
      </c>
      <c r="B126" t="s">
        <v>41</v>
      </c>
      <c r="C126" s="9">
        <v>5594</v>
      </c>
      <c r="D126" s="9">
        <v>23723.934209266263</v>
      </c>
      <c r="E126" s="9">
        <v>9757.6805159487139</v>
      </c>
      <c r="F126" s="9">
        <v>1357.9151660893692</v>
      </c>
      <c r="G126" s="9">
        <v>8.4701086956521738</v>
      </c>
      <c r="H126" s="9">
        <v>40442</v>
      </c>
      <c r="I126" s="9"/>
    </row>
    <row r="127" spans="1:10" x14ac:dyDescent="0.35">
      <c r="A127">
        <v>2021</v>
      </c>
      <c r="B127" t="s">
        <v>41</v>
      </c>
      <c r="C127" s="9">
        <v>9386</v>
      </c>
      <c r="D127" s="9">
        <v>27113</v>
      </c>
      <c r="E127" s="9">
        <v>27601</v>
      </c>
      <c r="F127" s="9">
        <v>850</v>
      </c>
      <c r="G127" s="9">
        <v>0</v>
      </c>
      <c r="H127" s="9">
        <v>64950</v>
      </c>
      <c r="I127" s="9"/>
    </row>
    <row r="128" spans="1:10" x14ac:dyDescent="0.35">
      <c r="A128">
        <v>2022</v>
      </c>
      <c r="B128" t="s">
        <v>41</v>
      </c>
      <c r="C128" s="9">
        <v>5624.9999999999991</v>
      </c>
      <c r="D128" s="9">
        <v>47644.095247010227</v>
      </c>
      <c r="E128" s="9">
        <v>23710.224133259417</v>
      </c>
      <c r="F128" s="9">
        <v>1545.2806197303562</v>
      </c>
      <c r="G128" s="9">
        <v>0</v>
      </c>
      <c r="H128" s="9">
        <v>78524.600000000006</v>
      </c>
      <c r="I128" s="9"/>
    </row>
    <row r="129" spans="1:10" x14ac:dyDescent="0.35">
      <c r="A129">
        <v>2003</v>
      </c>
      <c r="B129" t="s">
        <v>39</v>
      </c>
      <c r="C129" s="9">
        <v>6485</v>
      </c>
      <c r="D129" s="9">
        <v>25948.542585976469</v>
      </c>
      <c r="E129" s="9">
        <v>56928.345761424556</v>
      </c>
      <c r="F129" s="9">
        <v>7314.1116525989783</v>
      </c>
      <c r="G129" s="9">
        <v>0</v>
      </c>
      <c r="H129" s="9">
        <v>96676</v>
      </c>
    </row>
    <row r="130" spans="1:10" x14ac:dyDescent="0.35">
      <c r="A130">
        <v>2004</v>
      </c>
      <c r="B130" t="s">
        <v>39</v>
      </c>
      <c r="C130" s="9">
        <v>2991.9879659584012</v>
      </c>
      <c r="D130" s="9">
        <v>73406.959928880606</v>
      </c>
      <c r="E130" s="9">
        <v>36014.80515400062</v>
      </c>
      <c r="F130" s="9">
        <v>30648.576286719286</v>
      </c>
      <c r="G130" s="9">
        <v>17.175572519083968</v>
      </c>
      <c r="H130" s="9">
        <v>143079.504908078</v>
      </c>
      <c r="I130" s="9"/>
    </row>
    <row r="131" spans="1:10" x14ac:dyDescent="0.35">
      <c r="A131">
        <v>2005</v>
      </c>
      <c r="B131" t="s">
        <v>39</v>
      </c>
      <c r="C131" s="9">
        <v>6956.657480217822</v>
      </c>
      <c r="D131" s="9">
        <v>18320.285301005715</v>
      </c>
      <c r="E131" s="9">
        <v>71896.875671610673</v>
      </c>
      <c r="F131" s="9">
        <v>8850.8218991712383</v>
      </c>
      <c r="G131" s="9">
        <v>1424.4107806973495</v>
      </c>
      <c r="H131" s="9">
        <v>107449.05113270279</v>
      </c>
      <c r="I131" s="9"/>
    </row>
    <row r="132" spans="1:10" x14ac:dyDescent="0.35">
      <c r="A132">
        <v>2006</v>
      </c>
      <c r="B132" t="s">
        <v>39</v>
      </c>
      <c r="C132" s="9">
        <v>833</v>
      </c>
      <c r="D132" s="9">
        <v>60333.516560592441</v>
      </c>
      <c r="E132" s="9">
        <v>47304.503348378814</v>
      </c>
      <c r="F132" s="9">
        <v>19419.434408570291</v>
      </c>
      <c r="G132" s="9">
        <v>129.51224388263805</v>
      </c>
      <c r="H132" s="9">
        <v>128019.96656142418</v>
      </c>
      <c r="I132" s="9"/>
    </row>
    <row r="133" spans="1:10" x14ac:dyDescent="0.35">
      <c r="A133">
        <v>2007</v>
      </c>
      <c r="B133" t="s">
        <v>39</v>
      </c>
      <c r="C133" s="9">
        <v>2632.1013845392495</v>
      </c>
      <c r="D133" s="9">
        <v>3144.233310144697</v>
      </c>
      <c r="E133" s="9">
        <v>68726.761581297076</v>
      </c>
      <c r="F133" s="9">
        <v>5132.6744762580292</v>
      </c>
      <c r="G133" s="9">
        <v>0</v>
      </c>
      <c r="H133" s="9">
        <v>79635.770752239056</v>
      </c>
      <c r="I133" s="9"/>
    </row>
    <row r="134" spans="1:10" x14ac:dyDescent="0.35">
      <c r="A134">
        <v>2008</v>
      </c>
      <c r="B134" t="s">
        <v>39</v>
      </c>
      <c r="C134" s="9">
        <v>1400.2041005637086</v>
      </c>
      <c r="D134" s="9">
        <v>27798.851218554253</v>
      </c>
      <c r="E134" s="9">
        <v>13073.819428317391</v>
      </c>
      <c r="F134" s="9">
        <v>17069.864331205896</v>
      </c>
      <c r="G134" s="9">
        <v>36.080683047624056</v>
      </c>
      <c r="H134" s="9">
        <v>59378.819761688865</v>
      </c>
      <c r="I134" s="9"/>
    </row>
    <row r="135" spans="1:10" x14ac:dyDescent="0.35">
      <c r="A135">
        <v>2009</v>
      </c>
      <c r="B135" t="s">
        <v>39</v>
      </c>
      <c r="C135" s="9">
        <v>5065.4196875817015</v>
      </c>
      <c r="D135" s="9">
        <v>12819.624883040648</v>
      </c>
      <c r="E135" s="9">
        <v>27489.005571792928</v>
      </c>
      <c r="F135" s="9">
        <v>2223.0026086039688</v>
      </c>
      <c r="G135" s="9">
        <v>90.891158694289686</v>
      </c>
      <c r="H135" s="9">
        <v>47687.94390971354</v>
      </c>
      <c r="I135" s="9"/>
    </row>
    <row r="136" spans="1:10" x14ac:dyDescent="0.35">
      <c r="A136">
        <v>2010</v>
      </c>
      <c r="B136" t="s">
        <v>39</v>
      </c>
      <c r="C136" s="9">
        <v>1289.3795</v>
      </c>
      <c r="D136" s="9">
        <v>28565.205913811202</v>
      </c>
      <c r="E136" s="9">
        <v>11574.390822191388</v>
      </c>
      <c r="F136" s="9">
        <v>1777.5305467812161</v>
      </c>
      <c r="G136" s="9">
        <v>191.45338262012251</v>
      </c>
      <c r="H136" s="9">
        <v>43397.960165403929</v>
      </c>
      <c r="I136" s="9"/>
    </row>
    <row r="137" spans="1:10" x14ac:dyDescent="0.35">
      <c r="A137">
        <v>2011</v>
      </c>
      <c r="B137" t="s">
        <v>39</v>
      </c>
      <c r="C137" s="9">
        <v>557.83500000000004</v>
      </c>
      <c r="D137" s="9">
        <v>8136.5781932948248</v>
      </c>
      <c r="E137" s="9">
        <v>61748.979219605215</v>
      </c>
      <c r="F137" s="9">
        <v>3432.8402813644711</v>
      </c>
      <c r="G137" s="9">
        <v>0</v>
      </c>
      <c r="H137" s="9">
        <v>73876.232694264501</v>
      </c>
      <c r="I137" s="9"/>
    </row>
    <row r="138" spans="1:10" x14ac:dyDescent="0.35">
      <c r="A138">
        <v>2012</v>
      </c>
      <c r="B138" t="s">
        <v>39</v>
      </c>
      <c r="C138" s="9">
        <v>2155.6408324535464</v>
      </c>
      <c r="D138" s="9">
        <v>2851.4390711058281</v>
      </c>
      <c r="E138" s="9">
        <v>17172.727623682284</v>
      </c>
      <c r="F138" s="9">
        <v>17099.772473135872</v>
      </c>
      <c r="G138" s="9">
        <v>53.762219933614226</v>
      </c>
      <c r="H138" s="9">
        <v>39333.34222031114</v>
      </c>
      <c r="I138" s="9"/>
    </row>
    <row r="139" spans="1:10" x14ac:dyDescent="0.35">
      <c r="A139">
        <v>2013</v>
      </c>
      <c r="B139" t="s">
        <v>39</v>
      </c>
      <c r="C139" s="9">
        <v>783.11548471387732</v>
      </c>
      <c r="D139" s="9">
        <v>17864.500271556313</v>
      </c>
      <c r="E139" s="9">
        <v>8135.7470776412902</v>
      </c>
      <c r="F139" s="9">
        <v>5487.8477237243778</v>
      </c>
      <c r="G139" s="9">
        <v>230.77089716464627</v>
      </c>
      <c r="H139" s="9">
        <v>32501.981454800505</v>
      </c>
      <c r="I139" s="9"/>
      <c r="J139" s="9"/>
    </row>
    <row r="140" spans="1:10" x14ac:dyDescent="0.35">
      <c r="A140">
        <v>2014</v>
      </c>
      <c r="B140" t="s">
        <v>39</v>
      </c>
      <c r="C140" s="9">
        <v>7023.2821193874533</v>
      </c>
      <c r="D140" s="9">
        <v>3798.5025057262037</v>
      </c>
      <c r="E140" s="9">
        <v>21161.479598445741</v>
      </c>
      <c r="F140" s="9">
        <v>1282.8983494681347</v>
      </c>
      <c r="G140" s="9">
        <v>0</v>
      </c>
      <c r="H140" s="9">
        <v>33266.162573027534</v>
      </c>
      <c r="I140" s="9"/>
    </row>
    <row r="141" spans="1:10" x14ac:dyDescent="0.35">
      <c r="A141">
        <v>2015</v>
      </c>
      <c r="B141" t="s">
        <v>39</v>
      </c>
      <c r="C141" s="9">
        <v>1909.9854858076003</v>
      </c>
      <c r="D141" s="9">
        <v>64311.643035634857</v>
      </c>
      <c r="E141" s="9">
        <v>6258.3205264060625</v>
      </c>
      <c r="F141" s="9">
        <v>1157.7460598427083</v>
      </c>
      <c r="G141" s="9">
        <v>7.0019836857623154</v>
      </c>
      <c r="H141" s="9">
        <v>73644.697091376991</v>
      </c>
      <c r="I141" s="9"/>
    </row>
    <row r="142" spans="1:10" x14ac:dyDescent="0.35">
      <c r="A142">
        <v>2016</v>
      </c>
      <c r="B142" t="s">
        <v>39</v>
      </c>
      <c r="C142" s="9">
        <v>7566.4635587380435</v>
      </c>
      <c r="D142" s="9">
        <v>25379.839706730803</v>
      </c>
      <c r="E142" s="9">
        <v>45547.294560485818</v>
      </c>
      <c r="F142" s="9">
        <v>366.78897871920753</v>
      </c>
      <c r="G142" s="9">
        <v>0</v>
      </c>
      <c r="H142" s="9">
        <v>78860.386804673879</v>
      </c>
      <c r="I142" s="9"/>
    </row>
    <row r="143" spans="1:10" x14ac:dyDescent="0.35">
      <c r="A143">
        <v>2017</v>
      </c>
      <c r="B143" t="s">
        <v>39</v>
      </c>
      <c r="C143" s="9">
        <v>9608.7327556092296</v>
      </c>
      <c r="D143" s="9">
        <v>32932.476059015098</v>
      </c>
      <c r="E143" s="9">
        <v>33991.208704495701</v>
      </c>
      <c r="F143" s="9">
        <v>12346.845913516932</v>
      </c>
      <c r="G143" s="9">
        <v>28.7587638966749</v>
      </c>
      <c r="H143" s="9">
        <v>88908.022196533624</v>
      </c>
      <c r="I143" s="9"/>
      <c r="J143" s="9"/>
    </row>
    <row r="144" spans="1:10" x14ac:dyDescent="0.35">
      <c r="A144">
        <v>2018</v>
      </c>
      <c r="B144" t="s">
        <v>39</v>
      </c>
      <c r="C144" s="9">
        <v>1582.3609593395249</v>
      </c>
      <c r="D144" s="9">
        <v>68147.991505992337</v>
      </c>
      <c r="E144" s="9">
        <v>26886.436099841376</v>
      </c>
      <c r="F144" s="9">
        <v>3154.8380884952476</v>
      </c>
      <c r="G144" s="9">
        <v>42.013835635374555</v>
      </c>
      <c r="H144" s="9">
        <v>99813.640489303856</v>
      </c>
      <c r="I144" s="9"/>
    </row>
    <row r="145" spans="1:9" x14ac:dyDescent="0.35">
      <c r="A145">
        <v>2019</v>
      </c>
      <c r="B145" t="s">
        <v>39</v>
      </c>
      <c r="C145" s="9">
        <v>5317.6469066372829</v>
      </c>
      <c r="D145" s="9">
        <v>26214.36849562277</v>
      </c>
      <c r="E145" s="9">
        <v>79935.973220069252</v>
      </c>
      <c r="F145" s="9">
        <v>2331.6112103926348</v>
      </c>
      <c r="G145" s="9">
        <v>0</v>
      </c>
      <c r="H145" s="9">
        <v>113799.59983272194</v>
      </c>
      <c r="I145" s="9"/>
    </row>
    <row r="146" spans="1:9" x14ac:dyDescent="0.35">
      <c r="A146">
        <v>2020</v>
      </c>
      <c r="B146" t="s">
        <v>39</v>
      </c>
      <c r="C146" s="9">
        <v>5893.6391680617871</v>
      </c>
      <c r="D146" s="9">
        <v>63651.362609301941</v>
      </c>
      <c r="E146" s="9">
        <v>43851.020763720386</v>
      </c>
      <c r="F146" s="9">
        <v>4888.6899827850621</v>
      </c>
      <c r="G146" s="9">
        <v>8.4701086956521738</v>
      </c>
      <c r="H146" s="9">
        <v>118293.18263256484</v>
      </c>
      <c r="I146" s="9"/>
    </row>
    <row r="147" spans="1:9" x14ac:dyDescent="0.35">
      <c r="A147">
        <v>2021</v>
      </c>
      <c r="B147" t="s">
        <v>39</v>
      </c>
      <c r="C147" s="9">
        <v>10763.48515296637</v>
      </c>
      <c r="D147" s="9">
        <v>48992.523327047762</v>
      </c>
      <c r="E147" s="9">
        <v>74392.53282766926</v>
      </c>
      <c r="F147" s="9">
        <v>4201.1969216215466</v>
      </c>
      <c r="G147" s="9">
        <v>0</v>
      </c>
      <c r="H147" s="9">
        <v>138349.73822930496</v>
      </c>
      <c r="I147" s="9"/>
    </row>
    <row r="148" spans="1:9" x14ac:dyDescent="0.35">
      <c r="A148">
        <v>2022</v>
      </c>
      <c r="B148" t="s">
        <v>39</v>
      </c>
      <c r="C148" s="9">
        <v>6211.2478007804311</v>
      </c>
      <c r="D148" s="9">
        <v>91538.76958448645</v>
      </c>
      <c r="E148" s="9">
        <v>53401.002770513987</v>
      </c>
      <c r="F148" s="9">
        <v>4950.7615631540939</v>
      </c>
      <c r="G148" s="9">
        <v>0</v>
      </c>
      <c r="H148" s="9">
        <v>156101.78171893494</v>
      </c>
      <c r="I148" s="9"/>
    </row>
    <row r="149" spans="1:9" x14ac:dyDescent="0.35">
      <c r="I149" s="11"/>
    </row>
  </sheetData>
  <sortState xmlns:xlrd2="http://schemas.microsoft.com/office/spreadsheetml/2017/richdata2" ref="A4:K172">
    <sortCondition ref="B4:B172"/>
    <sortCondition ref="A4:A172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F959-32D2-48F2-8A7B-5ECF7692A5F6}">
  <dimension ref="A3:K30"/>
  <sheetViews>
    <sheetView workbookViewId="0">
      <selection activeCell="I9" sqref="I9:K20"/>
    </sheetView>
  </sheetViews>
  <sheetFormatPr defaultRowHeight="14.5" x14ac:dyDescent="0.35"/>
  <cols>
    <col min="1" max="1" width="12.6328125" bestFit="1" customWidth="1"/>
    <col min="2" max="2" width="16.6328125" bestFit="1" customWidth="1"/>
    <col min="3" max="7" width="11.81640625" bestFit="1" customWidth="1"/>
    <col min="8" max="8" width="11.81640625" customWidth="1"/>
    <col min="9" max="9" width="11.26953125" customWidth="1"/>
    <col min="10" max="10" width="13.08984375" bestFit="1" customWidth="1"/>
  </cols>
  <sheetData>
    <row r="3" spans="1:11" x14ac:dyDescent="0.35">
      <c r="B3" s="4" t="s">
        <v>14</v>
      </c>
    </row>
    <row r="4" spans="1:11" x14ac:dyDescent="0.35">
      <c r="B4" t="s">
        <v>48</v>
      </c>
      <c r="E4" t="s">
        <v>17</v>
      </c>
      <c r="I4" t="s">
        <v>49</v>
      </c>
    </row>
    <row r="5" spans="1:11" x14ac:dyDescent="0.35">
      <c r="A5" s="4" t="s">
        <v>11</v>
      </c>
      <c r="B5">
        <v>3</v>
      </c>
      <c r="C5">
        <v>4</v>
      </c>
      <c r="D5">
        <v>5</v>
      </c>
      <c r="E5">
        <v>3</v>
      </c>
      <c r="F5">
        <v>4</v>
      </c>
      <c r="G5">
        <v>5</v>
      </c>
      <c r="I5">
        <v>3</v>
      </c>
      <c r="J5">
        <v>4</v>
      </c>
      <c r="K5">
        <v>5</v>
      </c>
    </row>
    <row r="6" spans="1:11" x14ac:dyDescent="0.35">
      <c r="A6" s="5">
        <v>2000</v>
      </c>
      <c r="B6" s="6">
        <v>403.52</v>
      </c>
      <c r="C6" s="6">
        <v>1412.01</v>
      </c>
      <c r="D6" s="6">
        <v>1216.78</v>
      </c>
      <c r="E6" s="6">
        <v>416</v>
      </c>
      <c r="F6" s="6">
        <v>1623</v>
      </c>
      <c r="G6" s="6">
        <v>1466</v>
      </c>
      <c r="H6" s="6">
        <f>A6</f>
        <v>2000</v>
      </c>
      <c r="I6" s="2">
        <f>B6/E6</f>
        <v>0.97</v>
      </c>
      <c r="J6" s="2">
        <f t="shared" ref="J6:K6" si="0">C6/F6</f>
        <v>0.87</v>
      </c>
      <c r="K6" s="2">
        <f t="shared" si="0"/>
        <v>0.83</v>
      </c>
    </row>
    <row r="7" spans="1:11" x14ac:dyDescent="0.35">
      <c r="A7" s="5">
        <v>2001</v>
      </c>
      <c r="B7" s="6">
        <v>6268.08</v>
      </c>
      <c r="C7" s="6">
        <v>1105.6500000000001</v>
      </c>
      <c r="D7" s="6">
        <v>549.88096573208713</v>
      </c>
      <c r="E7" s="6">
        <v>6396</v>
      </c>
      <c r="F7" s="6">
        <v>1215</v>
      </c>
      <c r="G7" s="6">
        <v>611</v>
      </c>
      <c r="H7" s="6">
        <f t="shared" ref="H7:H28" si="1">A7</f>
        <v>2001</v>
      </c>
      <c r="I7" s="2">
        <f t="shared" ref="I7:I28" si="2">B7/E7</f>
        <v>0.98</v>
      </c>
      <c r="J7" s="2">
        <f t="shared" ref="J7:J28" si="3">C7/F7</f>
        <v>0.91</v>
      </c>
      <c r="K7" s="2">
        <f t="shared" ref="K7:K28" si="4">D7/G7</f>
        <v>0.89996884735202476</v>
      </c>
    </row>
    <row r="8" spans="1:11" x14ac:dyDescent="0.35">
      <c r="A8" s="5">
        <v>2002</v>
      </c>
      <c r="B8" s="6">
        <v>7909.44</v>
      </c>
      <c r="C8" s="6">
        <v>15020.84</v>
      </c>
      <c r="D8" s="6">
        <v>122.84</v>
      </c>
      <c r="E8" s="6">
        <v>8239</v>
      </c>
      <c r="F8" s="6">
        <v>16327</v>
      </c>
      <c r="G8" s="6">
        <v>148</v>
      </c>
      <c r="H8" s="6">
        <f t="shared" si="1"/>
        <v>2002</v>
      </c>
      <c r="I8" s="2">
        <f t="shared" si="2"/>
        <v>0.96</v>
      </c>
      <c r="J8" s="2">
        <f t="shared" si="3"/>
        <v>0.92</v>
      </c>
      <c r="K8" s="2">
        <f t="shared" si="4"/>
        <v>0.83000000000000007</v>
      </c>
    </row>
    <row r="9" spans="1:11" x14ac:dyDescent="0.35">
      <c r="A9" s="5">
        <v>2003</v>
      </c>
      <c r="B9" s="6">
        <v>10011.82</v>
      </c>
      <c r="C9" s="6">
        <v>17527.439999999999</v>
      </c>
      <c r="D9" s="6">
        <v>3721.2999999999997</v>
      </c>
      <c r="E9" s="6">
        <v>11002</v>
      </c>
      <c r="F9" s="6">
        <v>20866</v>
      </c>
      <c r="G9" s="6">
        <v>4378</v>
      </c>
      <c r="H9" s="6">
        <f t="shared" si="1"/>
        <v>2003</v>
      </c>
      <c r="I9" s="2">
        <f t="shared" si="2"/>
        <v>0.90999999999999992</v>
      </c>
      <c r="J9" s="2">
        <f t="shared" si="3"/>
        <v>0.84</v>
      </c>
      <c r="K9" s="2">
        <f t="shared" si="4"/>
        <v>0.85</v>
      </c>
    </row>
    <row r="10" spans="1:11" x14ac:dyDescent="0.35">
      <c r="A10" s="5">
        <v>2004</v>
      </c>
      <c r="B10" s="6">
        <v>19746</v>
      </c>
      <c r="C10" s="6">
        <v>7203.6</v>
      </c>
      <c r="D10" s="6">
        <v>6990.04</v>
      </c>
      <c r="E10" s="6">
        <v>19746</v>
      </c>
      <c r="F10" s="6">
        <v>8280</v>
      </c>
      <c r="G10" s="6">
        <v>9446</v>
      </c>
      <c r="H10" s="6">
        <f t="shared" si="1"/>
        <v>2004</v>
      </c>
      <c r="I10" s="2">
        <f t="shared" si="2"/>
        <v>1</v>
      </c>
      <c r="J10" s="2">
        <f t="shared" si="3"/>
        <v>0.87</v>
      </c>
      <c r="K10" s="2">
        <f t="shared" si="4"/>
        <v>0.74</v>
      </c>
    </row>
    <row r="11" spans="1:11" x14ac:dyDescent="0.35">
      <c r="A11" s="5">
        <v>2005</v>
      </c>
      <c r="B11" s="6">
        <v>5839.6500000000005</v>
      </c>
      <c r="C11" s="6">
        <v>21927.360000000001</v>
      </c>
      <c r="D11" s="6">
        <v>1827</v>
      </c>
      <c r="E11" s="6">
        <v>6147</v>
      </c>
      <c r="F11" s="6">
        <v>22841</v>
      </c>
      <c r="G11" s="6">
        <v>1827</v>
      </c>
      <c r="H11" s="6">
        <f t="shared" si="1"/>
        <v>2005</v>
      </c>
      <c r="I11" s="2">
        <f t="shared" si="2"/>
        <v>0.95000000000000007</v>
      </c>
      <c r="J11" s="2">
        <f t="shared" si="3"/>
        <v>0.96000000000000008</v>
      </c>
      <c r="K11" s="2">
        <f t="shared" si="4"/>
        <v>1</v>
      </c>
    </row>
    <row r="12" spans="1:11" x14ac:dyDescent="0.35">
      <c r="A12" s="5">
        <v>2006</v>
      </c>
      <c r="B12" s="6">
        <v>15943.247599999999</v>
      </c>
      <c r="C12" s="6">
        <v>14102.346</v>
      </c>
      <c r="D12" s="6">
        <v>3359.0430000000001</v>
      </c>
      <c r="E12" s="6">
        <v>18917</v>
      </c>
      <c r="F12" s="6">
        <v>14540</v>
      </c>
      <c r="G12" s="6">
        <v>4230</v>
      </c>
      <c r="H12" s="6">
        <f t="shared" si="1"/>
        <v>2006</v>
      </c>
      <c r="I12" s="2">
        <f t="shared" si="2"/>
        <v>0.84279999999999988</v>
      </c>
      <c r="J12" s="2">
        <f t="shared" si="3"/>
        <v>0.96989999999999998</v>
      </c>
      <c r="K12" s="2">
        <f t="shared" si="4"/>
        <v>0.79410000000000003</v>
      </c>
    </row>
    <row r="13" spans="1:11" x14ac:dyDescent="0.35">
      <c r="A13" s="5">
        <v>2007</v>
      </c>
      <c r="B13" s="6">
        <v>983</v>
      </c>
      <c r="C13" s="6">
        <v>10597.84</v>
      </c>
      <c r="D13" s="6">
        <v>930</v>
      </c>
      <c r="E13" s="6">
        <v>983</v>
      </c>
      <c r="F13" s="6">
        <v>12043</v>
      </c>
      <c r="G13" s="6">
        <v>930</v>
      </c>
      <c r="H13" s="6">
        <f t="shared" si="1"/>
        <v>2007</v>
      </c>
      <c r="I13" s="2">
        <f t="shared" si="2"/>
        <v>1</v>
      </c>
      <c r="J13" s="2">
        <f t="shared" si="3"/>
        <v>0.88</v>
      </c>
      <c r="K13" s="2">
        <f t="shared" si="4"/>
        <v>1</v>
      </c>
    </row>
    <row r="14" spans="1:11" x14ac:dyDescent="0.35">
      <c r="A14" s="5">
        <v>2008</v>
      </c>
      <c r="B14" s="6">
        <v>8672.4</v>
      </c>
      <c r="C14" s="6">
        <v>3077.05</v>
      </c>
      <c r="D14" s="6">
        <v>4153.7</v>
      </c>
      <c r="E14" s="6">
        <v>9636</v>
      </c>
      <c r="F14" s="6">
        <v>3895</v>
      </c>
      <c r="G14" s="6">
        <v>5690</v>
      </c>
      <c r="H14" s="6">
        <f t="shared" si="1"/>
        <v>2008</v>
      </c>
      <c r="I14" s="2">
        <f t="shared" si="2"/>
        <v>0.89999999999999991</v>
      </c>
      <c r="J14" s="2">
        <f t="shared" si="3"/>
        <v>0.79</v>
      </c>
      <c r="K14" s="2">
        <f t="shared" si="4"/>
        <v>0.73</v>
      </c>
    </row>
    <row r="15" spans="1:11" x14ac:dyDescent="0.35">
      <c r="A15" s="5">
        <v>2009</v>
      </c>
      <c r="B15" s="6">
        <v>2934.4</v>
      </c>
      <c r="C15" s="6">
        <v>12000.711599999999</v>
      </c>
      <c r="D15" s="6">
        <v>1005.3990000000001</v>
      </c>
      <c r="E15" s="6">
        <v>3668</v>
      </c>
      <c r="F15" s="6">
        <v>12582</v>
      </c>
      <c r="G15" s="6">
        <v>1325</v>
      </c>
      <c r="H15" s="6">
        <f t="shared" si="1"/>
        <v>2009</v>
      </c>
      <c r="I15" s="2">
        <f t="shared" si="2"/>
        <v>0.8</v>
      </c>
      <c r="J15" s="2">
        <f t="shared" si="3"/>
        <v>0.95379999999999987</v>
      </c>
      <c r="K15" s="2">
        <f t="shared" si="4"/>
        <v>0.75879169811320768</v>
      </c>
    </row>
    <row r="16" spans="1:11" x14ac:dyDescent="0.35">
      <c r="A16" s="5">
        <v>2010</v>
      </c>
      <c r="B16" s="6">
        <v>7027.6536000000006</v>
      </c>
      <c r="C16" s="6">
        <v>4300.7057999999997</v>
      </c>
      <c r="D16" s="6">
        <v>943.94999999999993</v>
      </c>
      <c r="E16" s="6">
        <v>7976</v>
      </c>
      <c r="F16" s="6">
        <v>5046</v>
      </c>
      <c r="G16" s="6">
        <v>1085</v>
      </c>
      <c r="H16" s="6">
        <f t="shared" si="1"/>
        <v>2010</v>
      </c>
      <c r="I16" s="2">
        <f t="shared" si="2"/>
        <v>0.88110000000000011</v>
      </c>
      <c r="J16" s="2">
        <f t="shared" si="3"/>
        <v>0.85229999999999995</v>
      </c>
      <c r="K16" s="2">
        <f t="shared" si="4"/>
        <v>0.86999999999999988</v>
      </c>
    </row>
    <row r="17" spans="1:11" x14ac:dyDescent="0.35">
      <c r="A17" s="5">
        <v>2011</v>
      </c>
      <c r="B17" s="6">
        <v>1986.4599999999998</v>
      </c>
      <c r="C17" s="6">
        <v>9482.1931999999979</v>
      </c>
      <c r="D17" s="6">
        <v>182.56229999999999</v>
      </c>
      <c r="E17" s="6">
        <v>2450</v>
      </c>
      <c r="F17" s="6">
        <v>10354</v>
      </c>
      <c r="G17" s="6">
        <v>213</v>
      </c>
      <c r="H17" s="6">
        <f t="shared" si="1"/>
        <v>2011</v>
      </c>
      <c r="I17" s="2">
        <f t="shared" si="2"/>
        <v>0.81079999999999997</v>
      </c>
      <c r="J17" s="2">
        <f t="shared" si="3"/>
        <v>0.91579999999999984</v>
      </c>
      <c r="K17" s="2">
        <f t="shared" si="4"/>
        <v>0.85709999999999997</v>
      </c>
    </row>
    <row r="18" spans="1:11" x14ac:dyDescent="0.35">
      <c r="A18" s="5">
        <v>2012</v>
      </c>
      <c r="B18" s="6">
        <v>1240.8657000000001</v>
      </c>
      <c r="C18" s="6">
        <v>4649.0378999999994</v>
      </c>
      <c r="D18" s="6">
        <v>3104.6899999999996</v>
      </c>
      <c r="E18" s="6">
        <v>1401</v>
      </c>
      <c r="F18" s="6">
        <v>5853</v>
      </c>
      <c r="G18" s="6">
        <v>4253</v>
      </c>
      <c r="H18" s="6">
        <f t="shared" si="1"/>
        <v>2012</v>
      </c>
      <c r="I18" s="2">
        <f t="shared" si="2"/>
        <v>0.88570000000000004</v>
      </c>
      <c r="J18" s="2">
        <f t="shared" si="3"/>
        <v>0.7942999999999999</v>
      </c>
      <c r="K18" s="2">
        <f t="shared" si="4"/>
        <v>0.72999999999999987</v>
      </c>
    </row>
    <row r="19" spans="1:11" x14ac:dyDescent="0.35">
      <c r="A19" s="5">
        <v>2013</v>
      </c>
      <c r="B19" s="6">
        <v>5152.1109999999999</v>
      </c>
      <c r="C19" s="6">
        <v>1679.9412000000002</v>
      </c>
      <c r="D19" s="6">
        <v>796.53229319371735</v>
      </c>
      <c r="E19" s="6">
        <v>5858</v>
      </c>
      <c r="F19" s="6">
        <v>1806</v>
      </c>
      <c r="G19" s="6">
        <v>1336</v>
      </c>
      <c r="H19" s="6">
        <f t="shared" si="1"/>
        <v>2013</v>
      </c>
      <c r="I19" s="2">
        <f t="shared" si="2"/>
        <v>0.87949999999999995</v>
      </c>
      <c r="J19" s="2">
        <f t="shared" si="3"/>
        <v>0.93020000000000014</v>
      </c>
      <c r="K19" s="2">
        <f t="shared" si="4"/>
        <v>0.5962068062827226</v>
      </c>
    </row>
    <row r="20" spans="1:11" x14ac:dyDescent="0.35">
      <c r="A20" s="5">
        <v>2014</v>
      </c>
      <c r="B20" s="6">
        <v>1148.2449999999999</v>
      </c>
      <c r="C20" s="6">
        <v>9291.32</v>
      </c>
      <c r="D20" s="6">
        <v>380</v>
      </c>
      <c r="E20" s="6">
        <v>1325</v>
      </c>
      <c r="F20" s="6">
        <v>10160</v>
      </c>
      <c r="G20" s="6">
        <v>380</v>
      </c>
      <c r="H20" s="6">
        <f t="shared" si="1"/>
        <v>2014</v>
      </c>
      <c r="I20" s="2">
        <f t="shared" si="2"/>
        <v>0.86659999999999993</v>
      </c>
      <c r="J20" s="2">
        <f t="shared" si="3"/>
        <v>0.91449999999999998</v>
      </c>
      <c r="K20" s="2">
        <f t="shared" si="4"/>
        <v>1</v>
      </c>
    </row>
    <row r="21" spans="1:11" x14ac:dyDescent="0.35">
      <c r="A21" s="5">
        <v>2015</v>
      </c>
      <c r="B21" s="6">
        <v>16515.134699999999</v>
      </c>
      <c r="C21" s="6">
        <v>554.49810000000002</v>
      </c>
      <c r="D21" s="6">
        <v>121.7152</v>
      </c>
      <c r="E21" s="6">
        <v>17223</v>
      </c>
      <c r="F21" s="6">
        <v>571</v>
      </c>
      <c r="G21" s="6">
        <v>128</v>
      </c>
      <c r="H21" s="6">
        <f t="shared" si="1"/>
        <v>2015</v>
      </c>
      <c r="I21" s="2">
        <f t="shared" si="2"/>
        <v>0.95889999999999997</v>
      </c>
      <c r="J21" s="2">
        <f t="shared" si="3"/>
        <v>0.97110000000000007</v>
      </c>
      <c r="K21" s="2">
        <f t="shared" si="4"/>
        <v>0.95089999999999997</v>
      </c>
    </row>
    <row r="22" spans="1:11" x14ac:dyDescent="0.35">
      <c r="A22" s="5">
        <v>2016</v>
      </c>
      <c r="B22" s="6">
        <v>5662.7118000000009</v>
      </c>
      <c r="C22" s="6">
        <v>11219.829599999999</v>
      </c>
      <c r="D22" s="6">
        <v>62</v>
      </c>
      <c r="E22" s="6">
        <v>6294</v>
      </c>
      <c r="F22" s="6">
        <v>14466</v>
      </c>
      <c r="G22" s="6">
        <v>62</v>
      </c>
      <c r="H22" s="6">
        <f t="shared" si="1"/>
        <v>2016</v>
      </c>
      <c r="I22" s="2">
        <f t="shared" si="2"/>
        <v>0.89970000000000017</v>
      </c>
      <c r="J22" s="2">
        <f t="shared" si="3"/>
        <v>0.77559999999999996</v>
      </c>
      <c r="K22" s="2">
        <f t="shared" si="4"/>
        <v>1</v>
      </c>
    </row>
    <row r="23" spans="1:11" x14ac:dyDescent="0.35">
      <c r="A23" s="5">
        <v>2017</v>
      </c>
      <c r="B23" s="6">
        <v>8790</v>
      </c>
      <c r="C23" s="6">
        <v>10041.586800000001</v>
      </c>
      <c r="D23" s="6">
        <v>3916</v>
      </c>
      <c r="E23" s="6">
        <v>8790</v>
      </c>
      <c r="F23" s="6">
        <v>10579</v>
      </c>
      <c r="G23" s="6">
        <v>3916</v>
      </c>
      <c r="H23" s="6">
        <f t="shared" si="1"/>
        <v>2017</v>
      </c>
      <c r="I23" s="2">
        <f t="shared" si="2"/>
        <v>1</v>
      </c>
      <c r="J23" s="2">
        <f t="shared" si="3"/>
        <v>0.94920000000000004</v>
      </c>
      <c r="K23" s="2">
        <f t="shared" si="4"/>
        <v>1</v>
      </c>
    </row>
    <row r="24" spans="1:11" x14ac:dyDescent="0.35">
      <c r="A24" s="5">
        <v>2018</v>
      </c>
      <c r="B24" s="6">
        <v>11033.9328</v>
      </c>
      <c r="C24" s="6">
        <v>6344.0155999999997</v>
      </c>
      <c r="D24" s="6">
        <v>337.16410000000002</v>
      </c>
      <c r="E24" s="6">
        <v>11649</v>
      </c>
      <c r="F24" s="6">
        <v>6812</v>
      </c>
      <c r="G24" s="6">
        <v>553</v>
      </c>
      <c r="H24" s="6">
        <f t="shared" si="1"/>
        <v>2018</v>
      </c>
      <c r="I24" s="2">
        <f t="shared" si="2"/>
        <v>0.94720000000000004</v>
      </c>
      <c r="J24" s="2">
        <f t="shared" si="3"/>
        <v>0.93129999999999991</v>
      </c>
      <c r="K24" s="2">
        <f t="shared" si="4"/>
        <v>0.60970000000000002</v>
      </c>
    </row>
    <row r="25" spans="1:11" x14ac:dyDescent="0.35">
      <c r="A25" s="5">
        <v>2019</v>
      </c>
      <c r="B25" s="6">
        <v>3149.0934999999999</v>
      </c>
      <c r="C25" s="6">
        <v>8441.9475000000002</v>
      </c>
      <c r="D25" s="6">
        <v>234.50939999999997</v>
      </c>
      <c r="E25" s="6">
        <v>3929</v>
      </c>
      <c r="F25" s="6">
        <v>11865</v>
      </c>
      <c r="G25" s="6">
        <v>342</v>
      </c>
      <c r="H25" s="6">
        <f t="shared" si="1"/>
        <v>2019</v>
      </c>
      <c r="I25" s="2">
        <f t="shared" si="2"/>
        <v>0.80149999999999999</v>
      </c>
      <c r="J25" s="2">
        <f t="shared" si="3"/>
        <v>0.71150000000000002</v>
      </c>
      <c r="K25" s="2">
        <f t="shared" si="4"/>
        <v>0.68569999999999987</v>
      </c>
    </row>
    <row r="26" spans="1:11" x14ac:dyDescent="0.35">
      <c r="A26" s="5">
        <v>2020</v>
      </c>
      <c r="B26" s="6">
        <v>7827.6509999999998</v>
      </c>
      <c r="C26" s="6">
        <v>3113.741</v>
      </c>
      <c r="D26" s="6">
        <v>448.45899999999995</v>
      </c>
      <c r="E26" s="6">
        <v>9997</v>
      </c>
      <c r="F26" s="6">
        <v>4283</v>
      </c>
      <c r="G26" s="6">
        <v>649</v>
      </c>
      <c r="H26" s="6">
        <f t="shared" si="1"/>
        <v>2020</v>
      </c>
      <c r="I26" s="2">
        <f t="shared" si="2"/>
        <v>0.78300000000000003</v>
      </c>
      <c r="J26" s="2">
        <f t="shared" si="3"/>
        <v>0.72699999999999998</v>
      </c>
      <c r="K26" s="2">
        <f t="shared" si="4"/>
        <v>0.69099999999999995</v>
      </c>
    </row>
    <row r="27" spans="1:11" x14ac:dyDescent="0.35">
      <c r="A27" s="5">
        <v>2021</v>
      </c>
      <c r="B27" s="6">
        <v>14294.4012</v>
      </c>
      <c r="C27" s="6">
        <v>18325.462099999997</v>
      </c>
      <c r="D27" s="6">
        <v>487.29869999999994</v>
      </c>
      <c r="E27" s="6">
        <v>15858</v>
      </c>
      <c r="F27" s="6">
        <v>21331</v>
      </c>
      <c r="G27" s="6">
        <v>621</v>
      </c>
      <c r="H27" s="6">
        <f t="shared" si="1"/>
        <v>2021</v>
      </c>
      <c r="I27" s="2">
        <f t="shared" si="2"/>
        <v>0.90139999999999998</v>
      </c>
      <c r="J27" s="2">
        <f t="shared" si="3"/>
        <v>0.85909999999999986</v>
      </c>
      <c r="K27" s="2">
        <f t="shared" si="4"/>
        <v>0.78469999999999995</v>
      </c>
    </row>
    <row r="28" spans="1:11" x14ac:dyDescent="0.35">
      <c r="A28" s="5">
        <v>2022</v>
      </c>
      <c r="B28" s="6">
        <v>28093.646248069399</v>
      </c>
      <c r="C28" s="6">
        <v>10432.857126066445</v>
      </c>
      <c r="D28" s="6">
        <v>1232.631883054413</v>
      </c>
      <c r="E28" s="6">
        <v>30124.783102781719</v>
      </c>
      <c r="F28" s="6">
        <v>18047.325625209276</v>
      </c>
      <c r="G28" s="6">
        <v>1325.4912720090078</v>
      </c>
      <c r="H28" s="6">
        <f t="shared" si="1"/>
        <v>2022</v>
      </c>
      <c r="I28" s="2">
        <f t="shared" si="2"/>
        <v>0.93257588452065021</v>
      </c>
      <c r="J28" s="2">
        <f t="shared" si="3"/>
        <v>0.57808327631066758</v>
      </c>
      <c r="K28" s="2">
        <f t="shared" si="4"/>
        <v>0.92994341727060148</v>
      </c>
    </row>
    <row r="29" spans="1:11" x14ac:dyDescent="0.35">
      <c r="A29" s="5">
        <v>2023</v>
      </c>
      <c r="B29" s="6">
        <v>19809.32322960778</v>
      </c>
      <c r="C29" s="6">
        <v>29943.267775519962</v>
      </c>
      <c r="D29" s="6">
        <v>282.61366162880051</v>
      </c>
      <c r="E29" s="6">
        <v>21444.044905167935</v>
      </c>
      <c r="F29" s="6">
        <v>38816.433670536469</v>
      </c>
      <c r="G29" s="6">
        <v>2084.5814242955853</v>
      </c>
      <c r="H29" s="6"/>
    </row>
    <row r="30" spans="1:11" x14ac:dyDescent="0.35">
      <c r="A30" s="5" t="s">
        <v>12</v>
      </c>
      <c r="B30" s="6">
        <v>210442.78737767716</v>
      </c>
      <c r="C30" s="6">
        <v>231795.2513015864</v>
      </c>
      <c r="D30" s="6">
        <v>36406.109503609026</v>
      </c>
      <c r="E30" s="6">
        <v>229468.82800794966</v>
      </c>
      <c r="F30" s="6">
        <v>274201.75929574575</v>
      </c>
      <c r="G30" s="6">
        <v>46999.072696304589</v>
      </c>
      <c r="H3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F131-0057-4E4F-BC7D-EC903D701C1D}">
  <dimension ref="A1:M33"/>
  <sheetViews>
    <sheetView workbookViewId="0">
      <selection activeCell="F9" sqref="F9"/>
    </sheetView>
  </sheetViews>
  <sheetFormatPr defaultRowHeight="14.5" x14ac:dyDescent="0.35"/>
  <cols>
    <col min="1" max="1" width="17" bestFit="1" customWidth="1"/>
    <col min="2" max="2" width="15.6328125" bestFit="1" customWidth="1"/>
    <col min="3" max="3" width="7.36328125" bestFit="1" customWidth="1"/>
    <col min="4" max="4" width="6.36328125" bestFit="1" customWidth="1"/>
    <col min="5" max="5" width="12.54296875" bestFit="1" customWidth="1"/>
    <col min="6" max="6" width="7.6328125" bestFit="1" customWidth="1"/>
    <col min="7" max="7" width="7.36328125" bestFit="1" customWidth="1"/>
    <col min="8" max="8" width="6.36328125" bestFit="1" customWidth="1"/>
    <col min="9" max="9" width="10.6328125" bestFit="1" customWidth="1"/>
    <col min="10" max="10" width="10.7265625" bestFit="1" customWidth="1"/>
    <col min="12" max="12" width="12.6328125" bestFit="1" customWidth="1"/>
    <col min="13" max="13" width="13.54296875" customWidth="1"/>
  </cols>
  <sheetData>
    <row r="1" spans="1:13" x14ac:dyDescent="0.35">
      <c r="A1" s="11" t="s">
        <v>55</v>
      </c>
      <c r="B1">
        <v>3000</v>
      </c>
      <c r="C1">
        <v>3600</v>
      </c>
      <c r="D1">
        <v>4600</v>
      </c>
      <c r="L1" s="11" t="s">
        <v>20</v>
      </c>
      <c r="M1">
        <v>0.125</v>
      </c>
    </row>
    <row r="2" spans="1:13" x14ac:dyDescent="0.35">
      <c r="A2" s="11" t="s">
        <v>117</v>
      </c>
      <c r="B2" s="5" t="s">
        <v>116</v>
      </c>
      <c r="L2" s="11"/>
    </row>
    <row r="3" spans="1:13" x14ac:dyDescent="0.35">
      <c r="A3" t="s">
        <v>13</v>
      </c>
    </row>
    <row r="4" spans="1:13" x14ac:dyDescent="0.35">
      <c r="A4" s="4" t="s">
        <v>115</v>
      </c>
      <c r="B4" s="4" t="s">
        <v>14</v>
      </c>
    </row>
    <row r="5" spans="1:13" x14ac:dyDescent="0.35">
      <c r="B5" t="s">
        <v>7</v>
      </c>
      <c r="E5" t="s">
        <v>15</v>
      </c>
      <c r="F5" t="s">
        <v>6</v>
      </c>
      <c r="I5" t="s">
        <v>16</v>
      </c>
      <c r="J5" t="s">
        <v>12</v>
      </c>
    </row>
    <row r="6" spans="1:13" x14ac:dyDescent="0.35">
      <c r="A6" s="4" t="s">
        <v>11</v>
      </c>
      <c r="B6">
        <v>3</v>
      </c>
      <c r="C6">
        <v>4</v>
      </c>
      <c r="D6">
        <v>5</v>
      </c>
      <c r="F6">
        <v>3</v>
      </c>
      <c r="G6">
        <v>4</v>
      </c>
      <c r="H6">
        <v>5</v>
      </c>
      <c r="L6" t="s">
        <v>18</v>
      </c>
      <c r="M6" s="11" t="s">
        <v>19</v>
      </c>
    </row>
    <row r="7" spans="1:13" x14ac:dyDescent="0.35">
      <c r="A7" s="5">
        <v>1995</v>
      </c>
      <c r="B7" s="7"/>
      <c r="C7" s="7"/>
      <c r="D7" s="7">
        <v>980.54</v>
      </c>
      <c r="E7" s="7">
        <v>980.54</v>
      </c>
      <c r="F7" s="7"/>
      <c r="G7" s="7"/>
      <c r="H7" s="7">
        <v>317.98903342366759</v>
      </c>
      <c r="I7" s="7">
        <v>317.98903342366759</v>
      </c>
      <c r="J7" s="7">
        <v>1298.5290334236674</v>
      </c>
    </row>
    <row r="8" spans="1:13" x14ac:dyDescent="0.35">
      <c r="A8" s="5">
        <v>1996</v>
      </c>
      <c r="B8" s="7"/>
      <c r="C8" s="7">
        <v>709.2</v>
      </c>
      <c r="D8" s="7">
        <v>368.28000000000003</v>
      </c>
      <c r="E8" s="7">
        <v>1077.48</v>
      </c>
      <c r="F8" s="7"/>
      <c r="G8" s="7">
        <v>751.5</v>
      </c>
      <c r="H8" s="7">
        <v>161.17665882352941</v>
      </c>
      <c r="I8" s="7">
        <v>912.67665882352935</v>
      </c>
      <c r="J8" s="7">
        <v>1990.1566588235294</v>
      </c>
    </row>
    <row r="9" spans="1:13" x14ac:dyDescent="0.35">
      <c r="A9" s="5">
        <v>1997</v>
      </c>
      <c r="B9" s="7">
        <v>13</v>
      </c>
      <c r="C9" s="7">
        <v>477.7</v>
      </c>
      <c r="D9" s="7">
        <v>62.62</v>
      </c>
      <c r="E9" s="7">
        <v>553.31999999999994</v>
      </c>
      <c r="F9" s="7">
        <v>403</v>
      </c>
      <c r="G9" s="7">
        <v>555.04999999999995</v>
      </c>
      <c r="H9" s="7">
        <v>29.14</v>
      </c>
      <c r="I9" s="7">
        <v>987.18999999999994</v>
      </c>
      <c r="J9" s="7">
        <v>1540.51</v>
      </c>
      <c r="L9" s="9"/>
    </row>
    <row r="10" spans="1:13" x14ac:dyDescent="0.35">
      <c r="A10" s="5">
        <v>1998</v>
      </c>
      <c r="B10" s="7">
        <v>273.48</v>
      </c>
      <c r="C10" s="7">
        <v>5946.64</v>
      </c>
      <c r="D10" s="7">
        <v>2007.3600000000001</v>
      </c>
      <c r="E10" s="7">
        <v>8227.4800000000014</v>
      </c>
      <c r="F10" s="7">
        <v>5227.08</v>
      </c>
      <c r="G10" s="7">
        <v>7441.5000000000009</v>
      </c>
      <c r="H10" s="7">
        <v>1582.6000000000001</v>
      </c>
      <c r="I10" s="7">
        <v>14251.180000000002</v>
      </c>
      <c r="J10" s="7">
        <v>22478.66</v>
      </c>
      <c r="L10" s="9">
        <f t="shared" ref="L10:L30" si="0">SUMPRODUCT($B$1:$D$1,B10:D10)</f>
        <v>31462200</v>
      </c>
      <c r="M10" s="10">
        <f>L10*$M$1</f>
        <v>3932775</v>
      </c>
    </row>
    <row r="11" spans="1:13" x14ac:dyDescent="0.35">
      <c r="A11" s="5">
        <v>1999</v>
      </c>
      <c r="B11" s="7">
        <v>222.72</v>
      </c>
      <c r="C11" s="7">
        <v>6048.2400000000007</v>
      </c>
      <c r="D11" s="7">
        <v>4692.3899999999994</v>
      </c>
      <c r="E11" s="7">
        <v>10963.35</v>
      </c>
      <c r="F11" s="7">
        <v>7686.7199999999993</v>
      </c>
      <c r="G11" s="7">
        <v>10435.9</v>
      </c>
      <c r="H11" s="7">
        <v>2014.27</v>
      </c>
      <c r="I11" s="7">
        <v>20136.89</v>
      </c>
      <c r="J11" s="7">
        <v>31100.240000000002</v>
      </c>
      <c r="L11" s="9">
        <f t="shared" si="0"/>
        <v>44026818</v>
      </c>
      <c r="M11" s="10">
        <f t="shared" ref="M11:M30" si="1">L11*$M$1</f>
        <v>5503352.25</v>
      </c>
    </row>
    <row r="12" spans="1:13" x14ac:dyDescent="0.35">
      <c r="A12" s="5">
        <v>2000</v>
      </c>
      <c r="B12" s="7">
        <v>1050.8999999999999</v>
      </c>
      <c r="C12" s="7">
        <v>2885.58</v>
      </c>
      <c r="D12" s="7">
        <v>1057.06</v>
      </c>
      <c r="E12" s="7">
        <v>4993.5399999999991</v>
      </c>
      <c r="F12" s="7">
        <v>9180.9599999999991</v>
      </c>
      <c r="G12" s="7">
        <v>2827.62</v>
      </c>
      <c r="H12" s="7">
        <v>247.83771621621622</v>
      </c>
      <c r="I12" s="7">
        <v>12256.417716216214</v>
      </c>
      <c r="J12" s="7">
        <v>17249.957716216217</v>
      </c>
      <c r="L12" s="9">
        <f t="shared" si="0"/>
        <v>18403264</v>
      </c>
      <c r="M12" s="10">
        <f t="shared" si="1"/>
        <v>2300408</v>
      </c>
    </row>
    <row r="13" spans="1:13" x14ac:dyDescent="0.35">
      <c r="A13" s="5">
        <v>2001</v>
      </c>
      <c r="B13" s="7">
        <v>1489.2</v>
      </c>
      <c r="C13" s="7">
        <v>11393.41</v>
      </c>
      <c r="D13" s="7">
        <v>2963.8999999999996</v>
      </c>
      <c r="E13" s="7">
        <v>15846.51</v>
      </c>
      <c r="F13" s="7">
        <v>12925.38</v>
      </c>
      <c r="G13" s="7">
        <v>7564.62</v>
      </c>
      <c r="H13" s="7">
        <v>974.93034872761541</v>
      </c>
      <c r="I13" s="7">
        <v>21464.930348727616</v>
      </c>
      <c r="J13" s="7">
        <v>37311.440348727614</v>
      </c>
      <c r="L13" s="9">
        <f t="shared" si="0"/>
        <v>59117816</v>
      </c>
      <c r="M13" s="10">
        <f t="shared" si="1"/>
        <v>7389727</v>
      </c>
    </row>
    <row r="14" spans="1:13" x14ac:dyDescent="0.35">
      <c r="A14" s="5">
        <v>2002</v>
      </c>
      <c r="B14" s="7">
        <v>193</v>
      </c>
      <c r="C14" s="7">
        <v>7762.3</v>
      </c>
      <c r="D14" s="7">
        <v>678.48</v>
      </c>
      <c r="E14" s="7">
        <v>8633.7800000000007</v>
      </c>
      <c r="F14" s="7">
        <v>5954</v>
      </c>
      <c r="G14" s="7">
        <v>5469.1</v>
      </c>
      <c r="H14" s="7">
        <v>139.91999999999999</v>
      </c>
      <c r="I14" s="7">
        <v>11563.02</v>
      </c>
      <c r="J14" s="7">
        <v>20196.8</v>
      </c>
      <c r="L14" s="9">
        <f t="shared" si="0"/>
        <v>31644288</v>
      </c>
      <c r="M14" s="10">
        <f t="shared" si="1"/>
        <v>3955536</v>
      </c>
    </row>
    <row r="15" spans="1:13" x14ac:dyDescent="0.35">
      <c r="A15" s="5">
        <v>2003</v>
      </c>
      <c r="B15" s="7">
        <v>973.6</v>
      </c>
      <c r="C15" s="7">
        <v>6676.82</v>
      </c>
      <c r="D15" s="7">
        <v>4143.2240000000002</v>
      </c>
      <c r="E15" s="7">
        <v>11793.644</v>
      </c>
      <c r="F15" s="7">
        <v>14160</v>
      </c>
      <c r="G15" s="7">
        <v>4643.5999999999995</v>
      </c>
      <c r="H15" s="7">
        <v>1171.2359999999999</v>
      </c>
      <c r="I15" s="7">
        <v>19974.835999999999</v>
      </c>
      <c r="J15" s="7">
        <v>31768.48</v>
      </c>
      <c r="L15" s="9">
        <f t="shared" si="0"/>
        <v>46016182.400000006</v>
      </c>
      <c r="M15" s="10">
        <f t="shared" si="1"/>
        <v>5752022.8000000007</v>
      </c>
    </row>
    <row r="16" spans="1:13" x14ac:dyDescent="0.35">
      <c r="A16" s="5">
        <v>2004</v>
      </c>
      <c r="B16" s="7">
        <v>175</v>
      </c>
      <c r="C16" s="7">
        <v>1579.742</v>
      </c>
      <c r="D16" s="7">
        <v>910.34400000000005</v>
      </c>
      <c r="E16" s="7">
        <v>2665.0860000000002</v>
      </c>
      <c r="F16" s="7">
        <v>808</v>
      </c>
      <c r="G16" s="7">
        <v>2151.6680000000001</v>
      </c>
      <c r="H16" s="7">
        <v>370.12924840764333</v>
      </c>
      <c r="I16" s="7">
        <v>3329.7972484076436</v>
      </c>
      <c r="J16" s="7">
        <v>5994.8832484076438</v>
      </c>
      <c r="L16" s="9">
        <f t="shared" si="0"/>
        <v>10399653.600000001</v>
      </c>
      <c r="M16" s="10">
        <f t="shared" si="1"/>
        <v>1299956.7000000002</v>
      </c>
    </row>
    <row r="17" spans="1:13" x14ac:dyDescent="0.35">
      <c r="A17" s="5">
        <v>2005</v>
      </c>
      <c r="B17" s="7">
        <v>1121.1660000000002</v>
      </c>
      <c r="C17" s="7">
        <v>8158.3440000000001</v>
      </c>
      <c r="D17" s="7">
        <v>782.03800000000001</v>
      </c>
      <c r="E17" s="7">
        <v>10061.548000000001</v>
      </c>
      <c r="F17" s="7">
        <v>7927.0380000000005</v>
      </c>
      <c r="G17" s="7">
        <v>4222.3440000000001</v>
      </c>
      <c r="H17" s="7">
        <v>287.96355107187895</v>
      </c>
      <c r="I17" s="7">
        <v>12437.34555107188</v>
      </c>
      <c r="J17" s="7">
        <v>22498.893551071884</v>
      </c>
      <c r="L17" s="9">
        <f t="shared" si="0"/>
        <v>36330911.199999996</v>
      </c>
      <c r="M17" s="10">
        <f t="shared" si="1"/>
        <v>4541363.8999999994</v>
      </c>
    </row>
    <row r="18" spans="1:13" x14ac:dyDescent="0.35">
      <c r="A18" s="5">
        <v>2006</v>
      </c>
      <c r="B18" s="7">
        <v>235.18799999999999</v>
      </c>
      <c r="C18" s="7">
        <v>2160.1799999999998</v>
      </c>
      <c r="D18" s="7">
        <v>145.559</v>
      </c>
      <c r="E18" s="7">
        <v>2540.9270000000001</v>
      </c>
      <c r="F18" s="7">
        <v>2867.94</v>
      </c>
      <c r="G18" s="7">
        <v>2835.36</v>
      </c>
      <c r="H18" s="7">
        <v>44.65</v>
      </c>
      <c r="I18" s="7">
        <v>5747.95</v>
      </c>
      <c r="J18" s="7">
        <v>8288.8770000000004</v>
      </c>
      <c r="L18" s="9">
        <f t="shared" si="0"/>
        <v>9151783.4000000004</v>
      </c>
      <c r="M18" s="10">
        <f t="shared" si="1"/>
        <v>1143972.925</v>
      </c>
    </row>
    <row r="19" spans="1:13" x14ac:dyDescent="0.35">
      <c r="A19" s="5">
        <v>2007</v>
      </c>
      <c r="B19" s="7">
        <v>553</v>
      </c>
      <c r="C19" s="7">
        <v>4186.7280000000001</v>
      </c>
      <c r="D19" s="7">
        <v>3135.223</v>
      </c>
      <c r="E19" s="7">
        <v>7874.951</v>
      </c>
      <c r="F19" s="7">
        <v>7423</v>
      </c>
      <c r="G19" s="7">
        <v>5504.616</v>
      </c>
      <c r="H19" s="7">
        <v>764.77800000000002</v>
      </c>
      <c r="I19" s="7">
        <v>13692.394</v>
      </c>
      <c r="J19" s="7">
        <v>21567.345000000001</v>
      </c>
      <c r="L19" s="9">
        <f t="shared" si="0"/>
        <v>31153246.600000001</v>
      </c>
      <c r="M19" s="10">
        <f t="shared" si="1"/>
        <v>3894155.8250000002</v>
      </c>
    </row>
    <row r="20" spans="1:13" x14ac:dyDescent="0.35">
      <c r="A20" s="5">
        <v>2008</v>
      </c>
      <c r="B20" s="7">
        <v>73</v>
      </c>
      <c r="C20" s="7">
        <v>3254.99</v>
      </c>
      <c r="D20" s="7">
        <v>890.7775927327782</v>
      </c>
      <c r="E20" s="7">
        <v>4218.7675927327782</v>
      </c>
      <c r="F20" s="7">
        <v>2377</v>
      </c>
      <c r="G20" s="7">
        <v>2211.712</v>
      </c>
      <c r="H20" s="7">
        <v>424.22667676003027</v>
      </c>
      <c r="I20" s="7">
        <v>5012.9386767600299</v>
      </c>
      <c r="J20" s="7">
        <v>9231.7062694928081</v>
      </c>
      <c r="L20" s="9">
        <f t="shared" si="0"/>
        <v>16034540.926570781</v>
      </c>
      <c r="M20" s="10">
        <f t="shared" si="1"/>
        <v>2004317.6158213476</v>
      </c>
    </row>
    <row r="21" spans="1:13" x14ac:dyDescent="0.35">
      <c r="A21" s="5">
        <v>2009</v>
      </c>
      <c r="B21" s="7">
        <v>31.5</v>
      </c>
      <c r="C21" s="7">
        <v>772</v>
      </c>
      <c r="D21" s="7">
        <v>343</v>
      </c>
      <c r="E21" s="7">
        <v>1146.5</v>
      </c>
      <c r="F21" s="7">
        <v>1194.375</v>
      </c>
      <c r="G21" s="7">
        <v>1034</v>
      </c>
      <c r="H21" s="7">
        <v>37</v>
      </c>
      <c r="I21" s="7">
        <v>2265.375</v>
      </c>
      <c r="J21" s="7">
        <v>3411.875</v>
      </c>
      <c r="L21" s="9">
        <f t="shared" si="0"/>
        <v>4451500</v>
      </c>
      <c r="M21" s="10">
        <f t="shared" si="1"/>
        <v>556437.5</v>
      </c>
    </row>
    <row r="22" spans="1:13" x14ac:dyDescent="0.35">
      <c r="A22" s="5">
        <v>2010</v>
      </c>
      <c r="B22" s="7">
        <v>356.35599999999999</v>
      </c>
      <c r="C22" s="7">
        <v>4966.0959999999995</v>
      </c>
      <c r="D22" s="7">
        <v>80.830399999999997</v>
      </c>
      <c r="E22" s="7">
        <v>5403.2823999999991</v>
      </c>
      <c r="F22" s="7">
        <v>5378.6260000000002</v>
      </c>
      <c r="G22" s="7">
        <v>3608.944</v>
      </c>
      <c r="H22" s="7">
        <v>24.744</v>
      </c>
      <c r="I22" s="7">
        <v>9012.3140000000003</v>
      </c>
      <c r="J22" s="7">
        <v>14415.5964</v>
      </c>
      <c r="L22" s="9">
        <f t="shared" si="0"/>
        <v>19318833.439999998</v>
      </c>
      <c r="M22" s="10">
        <f t="shared" si="1"/>
        <v>2414854.1799999997</v>
      </c>
    </row>
    <row r="23" spans="1:13" x14ac:dyDescent="0.35">
      <c r="A23" s="5">
        <v>2011</v>
      </c>
      <c r="B23" s="7">
        <v>158.375</v>
      </c>
      <c r="C23" s="7">
        <v>350.23500000000001</v>
      </c>
      <c r="D23" s="7">
        <v>0</v>
      </c>
      <c r="E23" s="7">
        <v>508.61</v>
      </c>
      <c r="F23" s="7">
        <v>1001</v>
      </c>
      <c r="G23" s="7">
        <v>166.52</v>
      </c>
      <c r="H23" s="7">
        <v>62</v>
      </c>
      <c r="I23" s="7">
        <v>1229.52</v>
      </c>
      <c r="J23" s="7">
        <v>1738.13</v>
      </c>
      <c r="L23" s="9">
        <f t="shared" si="0"/>
        <v>1735971</v>
      </c>
      <c r="M23" s="10">
        <f t="shared" si="1"/>
        <v>216996.375</v>
      </c>
    </row>
    <row r="24" spans="1:13" x14ac:dyDescent="0.35">
      <c r="A24" s="5">
        <v>2012</v>
      </c>
      <c r="B24" s="7">
        <v>1758.0530000000001</v>
      </c>
      <c r="C24" s="7">
        <v>5046.9470000000001</v>
      </c>
      <c r="D24" s="7">
        <v>2006.5400000000002</v>
      </c>
      <c r="E24" s="7">
        <v>8811.5400000000009</v>
      </c>
      <c r="F24" s="7">
        <v>13449.856</v>
      </c>
      <c r="G24" s="7">
        <v>6077.4070000000002</v>
      </c>
      <c r="H24" s="7">
        <v>1204.5800000000002</v>
      </c>
      <c r="I24" s="7">
        <v>20731.843000000001</v>
      </c>
      <c r="J24" s="7">
        <v>29543.383000000002</v>
      </c>
      <c r="L24" s="9">
        <f t="shared" si="0"/>
        <v>32673252.199999999</v>
      </c>
      <c r="M24" s="10">
        <f t="shared" si="1"/>
        <v>4084156.5249999999</v>
      </c>
    </row>
    <row r="25" spans="1:13" x14ac:dyDescent="0.35">
      <c r="A25" s="5">
        <v>2013</v>
      </c>
      <c r="B25" s="7">
        <v>432.178</v>
      </c>
      <c r="C25" s="7">
        <v>4661.4120000000003</v>
      </c>
      <c r="D25" s="7">
        <v>530.86</v>
      </c>
      <c r="E25" s="7">
        <v>5624.45</v>
      </c>
      <c r="F25" s="7">
        <v>4407.9080000000004</v>
      </c>
      <c r="G25" s="7">
        <v>4267.2640000000001</v>
      </c>
      <c r="H25" s="7">
        <v>17.86071028037383</v>
      </c>
      <c r="I25" s="7">
        <v>8693.0327102803749</v>
      </c>
      <c r="J25" s="7">
        <v>14317.482710280374</v>
      </c>
      <c r="L25" s="9">
        <f t="shared" si="0"/>
        <v>20519573.199999999</v>
      </c>
      <c r="M25" s="10">
        <f t="shared" si="1"/>
        <v>2564946.65</v>
      </c>
    </row>
    <row r="26" spans="1:13" x14ac:dyDescent="0.35">
      <c r="A26" s="5">
        <v>2014</v>
      </c>
      <c r="B26" s="7">
        <v>940.44200000000001</v>
      </c>
      <c r="C26" s="7">
        <v>4352.982</v>
      </c>
      <c r="D26" s="7">
        <v>306.95699999999999</v>
      </c>
      <c r="E26" s="7">
        <v>5600.3810000000003</v>
      </c>
      <c r="F26" s="7">
        <v>6636.5379999999996</v>
      </c>
      <c r="G26" s="7">
        <v>2063.922</v>
      </c>
      <c r="H26" s="7">
        <v>12.129000000000001</v>
      </c>
      <c r="I26" s="7">
        <v>8712.5889999999999</v>
      </c>
      <c r="J26" s="7">
        <v>14312.970000000001</v>
      </c>
      <c r="L26" s="9">
        <f t="shared" si="0"/>
        <v>19904063.399999999</v>
      </c>
      <c r="M26" s="10">
        <f t="shared" si="1"/>
        <v>2488007.9249999998</v>
      </c>
    </row>
    <row r="27" spans="1:13" x14ac:dyDescent="0.35">
      <c r="A27" s="5">
        <v>2015</v>
      </c>
      <c r="B27" s="7">
        <v>2533.6080000000002</v>
      </c>
      <c r="C27" s="7">
        <v>6504.0919999999996</v>
      </c>
      <c r="D27" s="7">
        <v>587.16800000000001</v>
      </c>
      <c r="E27" s="7">
        <v>9624.8680000000004</v>
      </c>
      <c r="F27" s="7">
        <v>8230.0680000000011</v>
      </c>
      <c r="G27" s="7">
        <v>4625.2779999999993</v>
      </c>
      <c r="H27" s="7">
        <v>25.488</v>
      </c>
      <c r="I27" s="7">
        <v>12880.834000000001</v>
      </c>
      <c r="J27" s="7">
        <v>22505.702000000001</v>
      </c>
      <c r="L27" s="9">
        <f t="shared" si="0"/>
        <v>33716528</v>
      </c>
      <c r="M27" s="10">
        <f t="shared" si="1"/>
        <v>4214566</v>
      </c>
    </row>
    <row r="28" spans="1:13" x14ac:dyDescent="0.35">
      <c r="A28" s="5">
        <v>2016</v>
      </c>
      <c r="B28" s="7">
        <v>336.12600000000003</v>
      </c>
      <c r="C28" s="7">
        <v>2329.4249999999997</v>
      </c>
      <c r="D28" s="7">
        <v>381.36500000000001</v>
      </c>
      <c r="E28" s="7">
        <v>3046.9160000000002</v>
      </c>
      <c r="F28" s="7">
        <v>3223.5480000000002</v>
      </c>
      <c r="G28" s="7">
        <v>1718.01</v>
      </c>
      <c r="H28" s="7">
        <v>150.83199999999999</v>
      </c>
      <c r="I28" s="7">
        <v>5092.3900000000003</v>
      </c>
      <c r="J28" s="7">
        <v>8139.3060000000005</v>
      </c>
      <c r="L28" s="9">
        <f t="shared" si="0"/>
        <v>11148587</v>
      </c>
      <c r="M28" s="10">
        <f t="shared" si="1"/>
        <v>1393573.375</v>
      </c>
    </row>
    <row r="29" spans="1:13" x14ac:dyDescent="0.35">
      <c r="A29" s="5">
        <v>2017</v>
      </c>
      <c r="B29" s="7">
        <v>1355.5839999999998</v>
      </c>
      <c r="C29" s="7">
        <v>8591.5720000000001</v>
      </c>
      <c r="D29" s="7">
        <v>512.99811754890641</v>
      </c>
      <c r="E29" s="7">
        <v>10460.154117548906</v>
      </c>
      <c r="F29" s="7">
        <v>8081.5839999999998</v>
      </c>
      <c r="G29" s="7">
        <v>9241.1440000000002</v>
      </c>
      <c r="H29" s="7">
        <v>812.49315446010155</v>
      </c>
      <c r="I29" s="7">
        <v>18135.221154460101</v>
      </c>
      <c r="J29" s="7">
        <v>28595.375272009009</v>
      </c>
      <c r="L29" s="9">
        <f t="shared" si="0"/>
        <v>37356202.540724963</v>
      </c>
      <c r="M29" s="10">
        <f t="shared" si="1"/>
        <v>4669525.3175906204</v>
      </c>
    </row>
    <row r="30" spans="1:13" x14ac:dyDescent="0.35">
      <c r="A30" s="5">
        <v>2018</v>
      </c>
      <c r="B30" s="7">
        <v>2105.04</v>
      </c>
      <c r="C30" s="7">
        <v>11868.593047301911</v>
      </c>
      <c r="D30" s="7">
        <v>1959.680360276353</v>
      </c>
      <c r="E30" s="7">
        <v>15933.313407578265</v>
      </c>
      <c r="F30" s="7">
        <v>12087.87</v>
      </c>
      <c r="G30" s="7">
        <v>6178.7325779073672</v>
      </c>
      <c r="H30" s="7">
        <v>124.90106401923251</v>
      </c>
      <c r="I30" s="7">
        <v>18391.5036419266</v>
      </c>
      <c r="J30" s="7">
        <v>34324.817049504869</v>
      </c>
      <c r="L30" s="9">
        <f t="shared" si="0"/>
        <v>58056584.627558097</v>
      </c>
      <c r="M30" s="10">
        <f t="shared" si="1"/>
        <v>7257073.0784447622</v>
      </c>
    </row>
    <row r="31" spans="1:13" x14ac:dyDescent="0.35">
      <c r="A31" s="5">
        <v>2019</v>
      </c>
      <c r="B31" s="7">
        <v>2786.0613319938489</v>
      </c>
      <c r="C31" s="7">
        <v>28192.294503409779</v>
      </c>
      <c r="D31" s="7"/>
      <c r="E31" s="7">
        <v>30978.355835403629</v>
      </c>
      <c r="F31" s="7">
        <v>27338.72177078787</v>
      </c>
      <c r="G31" s="7">
        <v>10624.13916712669</v>
      </c>
      <c r="H31" s="7"/>
      <c r="I31" s="7">
        <v>37962.860937914564</v>
      </c>
      <c r="J31" s="7">
        <v>68941.216773318185</v>
      </c>
    </row>
    <row r="32" spans="1:13" x14ac:dyDescent="0.35">
      <c r="A32" s="5">
        <v>2020</v>
      </c>
      <c r="B32" s="7">
        <v>3798.9099159416769</v>
      </c>
      <c r="C32" s="7"/>
      <c r="D32" s="7"/>
      <c r="E32" s="7">
        <v>3798.9099159416769</v>
      </c>
      <c r="F32" s="7">
        <v>17645.134989226259</v>
      </c>
      <c r="G32" s="7"/>
      <c r="H32" s="7"/>
      <c r="I32" s="7">
        <v>17645.134989226259</v>
      </c>
      <c r="J32" s="7">
        <v>21444.044905167935</v>
      </c>
    </row>
    <row r="33" spans="1:10" x14ac:dyDescent="0.35">
      <c r="A33" s="5" t="s">
        <v>12</v>
      </c>
      <c r="B33" s="7">
        <v>22965.487247935525</v>
      </c>
      <c r="C33" s="7">
        <v>138875.5225507117</v>
      </c>
      <c r="D33" s="7">
        <v>29527.194470558043</v>
      </c>
      <c r="E33" s="7">
        <v>191368.20426920525</v>
      </c>
      <c r="F33" s="7">
        <v>185615.34776001415</v>
      </c>
      <c r="G33" s="7">
        <v>106219.95074503406</v>
      </c>
      <c r="H33" s="7">
        <v>11002.87516219029</v>
      </c>
      <c r="I33" s="7">
        <v>302838.1736672385</v>
      </c>
      <c r="J33" s="7">
        <v>494206.37793644378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0B55-C6D4-464D-A7AF-855C146F2B67}">
  <dimension ref="A2:H54"/>
  <sheetViews>
    <sheetView workbookViewId="0">
      <selection activeCell="H5" sqref="H5"/>
    </sheetView>
  </sheetViews>
  <sheetFormatPr defaultRowHeight="14.5" x14ac:dyDescent="0.35"/>
  <cols>
    <col min="1" max="1" width="21.1796875" bestFit="1" customWidth="1"/>
    <col min="2" max="2" width="6.7265625" bestFit="1" customWidth="1"/>
    <col min="3" max="4" width="7.36328125" bestFit="1" customWidth="1"/>
    <col min="5" max="5" width="10.7265625" bestFit="1" customWidth="1"/>
    <col min="6" max="6" width="21.1796875" bestFit="1" customWidth="1"/>
    <col min="7" max="7" width="19.81640625" bestFit="1" customWidth="1"/>
  </cols>
  <sheetData>
    <row r="2" spans="1:8" x14ac:dyDescent="0.35">
      <c r="H2" t="s">
        <v>134</v>
      </c>
    </row>
    <row r="3" spans="1:8" x14ac:dyDescent="0.35">
      <c r="C3" s="4" t="s">
        <v>10</v>
      </c>
      <c r="G3" t="s">
        <v>88</v>
      </c>
      <c r="H3">
        <v>0.44</v>
      </c>
    </row>
    <row r="4" spans="1:8" x14ac:dyDescent="0.35">
      <c r="A4" s="4" t="s">
        <v>133</v>
      </c>
      <c r="B4" s="4" t="s">
        <v>0</v>
      </c>
      <c r="C4" t="s">
        <v>7</v>
      </c>
      <c r="D4" t="s">
        <v>6</v>
      </c>
      <c r="E4" t="s">
        <v>12</v>
      </c>
      <c r="G4" t="s">
        <v>94</v>
      </c>
      <c r="H4">
        <v>0.37</v>
      </c>
    </row>
    <row r="5" spans="1:8" x14ac:dyDescent="0.35">
      <c r="A5" t="s">
        <v>48</v>
      </c>
      <c r="B5">
        <v>2000</v>
      </c>
      <c r="C5" s="61">
        <v>0.53325022837374803</v>
      </c>
      <c r="D5" s="61">
        <v>0.46674977162625192</v>
      </c>
      <c r="E5" s="61">
        <v>1</v>
      </c>
    </row>
    <row r="6" spans="1:8" x14ac:dyDescent="0.35">
      <c r="B6">
        <v>2001</v>
      </c>
      <c r="C6" s="61">
        <v>0.15214613202722105</v>
      </c>
      <c r="D6" s="61">
        <v>0.84785386797277906</v>
      </c>
      <c r="E6" s="61">
        <v>1</v>
      </c>
    </row>
    <row r="7" spans="1:8" x14ac:dyDescent="0.35">
      <c r="B7">
        <v>2002</v>
      </c>
      <c r="C7" s="61">
        <v>0.30270913438181041</v>
      </c>
      <c r="D7" s="61">
        <v>0.69729086561818965</v>
      </c>
      <c r="E7" s="61">
        <v>1</v>
      </c>
    </row>
    <row r="8" spans="1:8" x14ac:dyDescent="0.35">
      <c r="B8">
        <v>2003</v>
      </c>
      <c r="C8" s="61">
        <v>0.30518135311715466</v>
      </c>
      <c r="D8" s="61">
        <v>0.69481864688284534</v>
      </c>
      <c r="E8" s="61">
        <v>1</v>
      </c>
    </row>
    <row r="9" spans="1:8" x14ac:dyDescent="0.35">
      <c r="B9">
        <v>2004</v>
      </c>
      <c r="C9" s="61">
        <v>0.31140577802239505</v>
      </c>
      <c r="D9" s="61">
        <v>0.68859422197760489</v>
      </c>
      <c r="E9" s="61">
        <v>1</v>
      </c>
    </row>
    <row r="10" spans="1:8" x14ac:dyDescent="0.35">
      <c r="B10">
        <v>2005</v>
      </c>
      <c r="C10" s="61">
        <v>0.50149574187479151</v>
      </c>
      <c r="D10" s="61">
        <v>0.49850425812520849</v>
      </c>
      <c r="E10" s="61">
        <v>1</v>
      </c>
    </row>
    <row r="11" spans="1:8" x14ac:dyDescent="0.35">
      <c r="B11">
        <v>2006</v>
      </c>
      <c r="C11" s="61">
        <v>0.35403932219397349</v>
      </c>
      <c r="D11" s="61">
        <v>0.64596067780602651</v>
      </c>
      <c r="E11" s="61">
        <v>1</v>
      </c>
    </row>
    <row r="12" spans="1:8" x14ac:dyDescent="0.35">
      <c r="B12">
        <v>2007</v>
      </c>
      <c r="C12" s="61">
        <v>0.57523235849870991</v>
      </c>
      <c r="D12" s="61">
        <v>0.42476764150129004</v>
      </c>
      <c r="E12" s="61">
        <v>1</v>
      </c>
    </row>
    <row r="13" spans="1:8" x14ac:dyDescent="0.35">
      <c r="B13">
        <v>2008</v>
      </c>
      <c r="C13" s="61">
        <v>0.35311180489399902</v>
      </c>
      <c r="D13" s="61">
        <v>0.64688819510600104</v>
      </c>
      <c r="E13" s="61">
        <v>1</v>
      </c>
    </row>
    <row r="14" spans="1:8" x14ac:dyDescent="0.35">
      <c r="B14">
        <v>2009</v>
      </c>
      <c r="C14" s="61">
        <v>0.55488420675951511</v>
      </c>
      <c r="D14" s="61">
        <v>0.445115793240485</v>
      </c>
      <c r="E14" s="61">
        <v>1</v>
      </c>
    </row>
    <row r="15" spans="1:8" x14ac:dyDescent="0.35">
      <c r="B15">
        <v>2010</v>
      </c>
      <c r="C15" s="61">
        <v>0.24745765454707325</v>
      </c>
      <c r="D15" s="61">
        <v>0.75254234545292675</v>
      </c>
      <c r="E15" s="61">
        <v>1</v>
      </c>
    </row>
    <row r="16" spans="1:8" x14ac:dyDescent="0.35">
      <c r="B16">
        <v>2011</v>
      </c>
      <c r="C16" s="61">
        <v>0.36865416316434968</v>
      </c>
      <c r="D16" s="61">
        <v>0.63134583683565026</v>
      </c>
      <c r="E16" s="61">
        <v>1</v>
      </c>
    </row>
    <row r="17" spans="1:5" x14ac:dyDescent="0.35">
      <c r="B17">
        <v>2012</v>
      </c>
      <c r="C17" s="61">
        <v>0.58878599028643164</v>
      </c>
      <c r="D17" s="61">
        <v>0.41121400971356842</v>
      </c>
      <c r="E17" s="61">
        <v>1</v>
      </c>
    </row>
    <row r="18" spans="1:5" x14ac:dyDescent="0.35">
      <c r="B18">
        <v>2013</v>
      </c>
      <c r="C18" s="61">
        <v>0.20682992514451495</v>
      </c>
      <c r="D18" s="61">
        <v>0.79317007485548507</v>
      </c>
      <c r="E18" s="61">
        <v>1</v>
      </c>
    </row>
    <row r="19" spans="1:5" x14ac:dyDescent="0.35">
      <c r="B19">
        <v>2014</v>
      </c>
      <c r="C19" s="61">
        <v>0.54353133420798339</v>
      </c>
      <c r="D19" s="61">
        <v>0.45646866579201667</v>
      </c>
      <c r="E19" s="61">
        <v>1</v>
      </c>
    </row>
    <row r="20" spans="1:5" x14ac:dyDescent="0.35">
      <c r="B20">
        <v>2015</v>
      </c>
      <c r="C20" s="61">
        <v>0.13833550458055996</v>
      </c>
      <c r="D20" s="61">
        <v>0.86166449541944012</v>
      </c>
      <c r="E20" s="61">
        <v>1</v>
      </c>
    </row>
    <row r="21" spans="1:5" x14ac:dyDescent="0.35">
      <c r="B21">
        <v>2016</v>
      </c>
      <c r="C21" s="61">
        <v>0.33024760410452891</v>
      </c>
      <c r="D21" s="61">
        <v>0.66975239589547109</v>
      </c>
      <c r="E21" s="61">
        <v>1</v>
      </c>
    </row>
    <row r="22" spans="1:5" x14ac:dyDescent="0.35">
      <c r="B22">
        <v>2017</v>
      </c>
      <c r="C22" s="61">
        <v>0.38599398156818987</v>
      </c>
      <c r="D22" s="61">
        <v>0.61400601843181013</v>
      </c>
      <c r="E22" s="61">
        <v>1</v>
      </c>
    </row>
    <row r="23" spans="1:5" x14ac:dyDescent="0.35">
      <c r="B23">
        <v>2018</v>
      </c>
      <c r="C23" s="61">
        <v>0.40795389811947286</v>
      </c>
      <c r="D23" s="61">
        <v>0.59204610188052709</v>
      </c>
      <c r="E23" s="61">
        <v>1</v>
      </c>
    </row>
    <row r="24" spans="1:5" x14ac:dyDescent="0.35">
      <c r="B24">
        <v>2019</v>
      </c>
      <c r="C24" s="61">
        <v>0.46141554645946964</v>
      </c>
      <c r="D24" s="61">
        <v>0.53858445354053031</v>
      </c>
      <c r="E24" s="61">
        <v>1</v>
      </c>
    </row>
    <row r="25" spans="1:5" x14ac:dyDescent="0.35">
      <c r="B25">
        <v>2020</v>
      </c>
      <c r="C25" s="61">
        <v>0.29379181518704678</v>
      </c>
      <c r="D25" s="61">
        <v>0.70620818481295311</v>
      </c>
      <c r="E25" s="61">
        <v>1</v>
      </c>
    </row>
    <row r="26" spans="1:5" x14ac:dyDescent="0.35">
      <c r="B26">
        <v>2021</v>
      </c>
      <c r="C26" s="61">
        <v>0.34126316837426302</v>
      </c>
      <c r="D26" s="61">
        <v>0.65873683162573715</v>
      </c>
      <c r="E26" s="61">
        <v>1</v>
      </c>
    </row>
    <row r="27" spans="1:5" x14ac:dyDescent="0.35">
      <c r="B27">
        <v>2022</v>
      </c>
      <c r="C27" s="61">
        <v>0.20679954101836512</v>
      </c>
      <c r="D27" s="61">
        <v>0.79320045898163494</v>
      </c>
      <c r="E27" s="61">
        <v>1</v>
      </c>
    </row>
    <row r="28" spans="1:5" x14ac:dyDescent="0.35">
      <c r="B28">
        <v>2023</v>
      </c>
      <c r="C28" s="61">
        <v>0.50924019608399906</v>
      </c>
      <c r="D28" s="61">
        <v>0.49075980391600105</v>
      </c>
      <c r="E28" s="61">
        <v>1</v>
      </c>
    </row>
    <row r="29" spans="1:5" x14ac:dyDescent="0.35">
      <c r="A29" t="s">
        <v>130</v>
      </c>
      <c r="B29">
        <v>2000</v>
      </c>
      <c r="C29" s="61">
        <v>0.6156677738052424</v>
      </c>
      <c r="D29" s="61">
        <v>0.3843322261947576</v>
      </c>
      <c r="E29" s="61">
        <v>1</v>
      </c>
    </row>
    <row r="30" spans="1:5" x14ac:dyDescent="0.35">
      <c r="B30">
        <v>2001</v>
      </c>
      <c r="C30" s="61">
        <v>0.33330058565789594</v>
      </c>
      <c r="D30" s="61">
        <v>0.66669941434210411</v>
      </c>
      <c r="E30" s="61">
        <v>1</v>
      </c>
    </row>
    <row r="31" spans="1:5" x14ac:dyDescent="0.35">
      <c r="B31">
        <v>2002</v>
      </c>
      <c r="C31" s="61">
        <v>0.36523409277009755</v>
      </c>
      <c r="D31" s="61">
        <v>0.63476590722990245</v>
      </c>
      <c r="E31" s="61">
        <v>1</v>
      </c>
    </row>
    <row r="32" spans="1:5" x14ac:dyDescent="0.35">
      <c r="B32">
        <v>2003</v>
      </c>
      <c r="C32" s="61">
        <v>0.33976138515356724</v>
      </c>
      <c r="D32" s="61">
        <v>0.66023861484643276</v>
      </c>
      <c r="E32" s="61">
        <v>1</v>
      </c>
    </row>
    <row r="33" spans="2:5" x14ac:dyDescent="0.35">
      <c r="B33">
        <v>2004</v>
      </c>
      <c r="C33" s="61">
        <v>0.64036508170175177</v>
      </c>
      <c r="D33" s="61">
        <v>0.35963491829824823</v>
      </c>
      <c r="E33" s="61">
        <v>1</v>
      </c>
    </row>
    <row r="34" spans="2:5" x14ac:dyDescent="0.35">
      <c r="B34">
        <v>2005</v>
      </c>
      <c r="C34" s="61">
        <v>0.45760407538145292</v>
      </c>
      <c r="D34" s="61">
        <v>0.54239592461854702</v>
      </c>
      <c r="E34" s="61">
        <v>1</v>
      </c>
    </row>
    <row r="35" spans="2:5" x14ac:dyDescent="0.35">
      <c r="B35">
        <v>2006</v>
      </c>
      <c r="C35" s="61">
        <v>0.25767199019121084</v>
      </c>
      <c r="D35" s="61">
        <v>0.7423280098087891</v>
      </c>
      <c r="E35" s="61">
        <v>1</v>
      </c>
    </row>
    <row r="36" spans="2:5" x14ac:dyDescent="0.35">
      <c r="B36">
        <v>2007</v>
      </c>
      <c r="C36" s="61">
        <v>0.58980320518143303</v>
      </c>
      <c r="D36" s="61">
        <v>0.41019679481856697</v>
      </c>
      <c r="E36" s="61">
        <v>1</v>
      </c>
    </row>
    <row r="37" spans="2:5" x14ac:dyDescent="0.35">
      <c r="B37">
        <v>2008</v>
      </c>
      <c r="C37" s="61">
        <v>0.50135177901351791</v>
      </c>
      <c r="D37" s="61">
        <v>0.49864822098648215</v>
      </c>
      <c r="E37" s="61">
        <v>1</v>
      </c>
    </row>
    <row r="38" spans="2:5" x14ac:dyDescent="0.35">
      <c r="B38">
        <v>2009</v>
      </c>
      <c r="C38" s="61">
        <v>0.40738252592972374</v>
      </c>
      <c r="D38" s="61">
        <v>0.59261747407027621</v>
      </c>
      <c r="E38" s="61">
        <v>1</v>
      </c>
    </row>
    <row r="39" spans="2:5" x14ac:dyDescent="0.35">
      <c r="B39">
        <v>2010</v>
      </c>
      <c r="C39" s="61">
        <v>0.26768715117415448</v>
      </c>
      <c r="D39" s="61">
        <v>0.73231284882584546</v>
      </c>
      <c r="E39" s="61">
        <v>1</v>
      </c>
    </row>
    <row r="40" spans="2:5" x14ac:dyDescent="0.35">
      <c r="B40">
        <v>2011</v>
      </c>
      <c r="C40" s="61">
        <v>0.30292546152046684</v>
      </c>
      <c r="D40" s="61">
        <v>0.69707453847953316</v>
      </c>
      <c r="E40" s="61">
        <v>1</v>
      </c>
    </row>
    <row r="41" spans="2:5" x14ac:dyDescent="0.35">
      <c r="B41">
        <v>2012</v>
      </c>
      <c r="C41" s="61">
        <v>0.65439623939821212</v>
      </c>
      <c r="D41" s="61">
        <v>0.34560376060178799</v>
      </c>
      <c r="E41" s="61">
        <v>1</v>
      </c>
    </row>
    <row r="42" spans="2:5" x14ac:dyDescent="0.35">
      <c r="B42">
        <v>2013</v>
      </c>
      <c r="C42" s="61">
        <v>0.33773895512730406</v>
      </c>
      <c r="D42" s="61">
        <v>0.66226104487269588</v>
      </c>
      <c r="E42" s="61">
        <v>1</v>
      </c>
    </row>
    <row r="43" spans="2:5" x14ac:dyDescent="0.35">
      <c r="B43">
        <v>2014</v>
      </c>
      <c r="C43" s="61">
        <v>0.50431389804244176</v>
      </c>
      <c r="D43" s="61">
        <v>0.49568610195755808</v>
      </c>
      <c r="E43" s="61">
        <v>1</v>
      </c>
    </row>
    <row r="44" spans="2:5" x14ac:dyDescent="0.35">
      <c r="B44">
        <v>2015</v>
      </c>
      <c r="C44" s="61">
        <v>0.1338889101788541</v>
      </c>
      <c r="D44" s="61">
        <v>0.86611108982114593</v>
      </c>
      <c r="E44" s="61">
        <v>1</v>
      </c>
    </row>
    <row r="45" spans="2:5" x14ac:dyDescent="0.35">
      <c r="B45">
        <v>2016</v>
      </c>
      <c r="C45" s="61">
        <v>0.39435773730762735</v>
      </c>
      <c r="D45" s="61">
        <v>0.60564226269237276</v>
      </c>
      <c r="E45" s="61">
        <v>1</v>
      </c>
    </row>
    <row r="46" spans="2:5" x14ac:dyDescent="0.35">
      <c r="B46">
        <v>2017</v>
      </c>
      <c r="C46" s="61">
        <v>0.52207202949239084</v>
      </c>
      <c r="D46" s="61">
        <v>0.47792797050760916</v>
      </c>
      <c r="E46" s="61">
        <v>1</v>
      </c>
    </row>
    <row r="47" spans="2:5" x14ac:dyDescent="0.35">
      <c r="B47">
        <v>2018</v>
      </c>
      <c r="C47" s="61">
        <v>0.51663504345064526</v>
      </c>
      <c r="D47" s="61">
        <v>0.4833649565493548</v>
      </c>
      <c r="E47" s="61">
        <v>1</v>
      </c>
    </row>
    <row r="48" spans="2:5" x14ac:dyDescent="0.35">
      <c r="B48">
        <v>2019</v>
      </c>
      <c r="C48" s="61">
        <v>0.50516939114657555</v>
      </c>
      <c r="D48" s="61">
        <v>0.49483060885342445</v>
      </c>
      <c r="E48" s="61">
        <v>1</v>
      </c>
    </row>
    <row r="49" spans="1:5" x14ac:dyDescent="0.35">
      <c r="B49">
        <v>2020</v>
      </c>
      <c r="C49" s="61">
        <v>0.33249659734585912</v>
      </c>
      <c r="D49" s="61">
        <v>0.66750340265414088</v>
      </c>
      <c r="E49" s="61">
        <v>1</v>
      </c>
    </row>
    <row r="50" spans="1:5" x14ac:dyDescent="0.35">
      <c r="B50">
        <v>2021</v>
      </c>
      <c r="C50" s="61">
        <v>0.37759008496571639</v>
      </c>
      <c r="D50" s="61">
        <v>0.62240991503428356</v>
      </c>
      <c r="E50" s="61">
        <v>1</v>
      </c>
    </row>
    <row r="51" spans="1:5" x14ac:dyDescent="0.35">
      <c r="B51">
        <v>2022</v>
      </c>
      <c r="C51" s="61">
        <v>0.71320087486055916</v>
      </c>
      <c r="D51" s="61">
        <v>0.28679912513944084</v>
      </c>
      <c r="E51" s="61">
        <v>1</v>
      </c>
    </row>
    <row r="52" spans="1:5" x14ac:dyDescent="0.35">
      <c r="B52">
        <v>2023</v>
      </c>
      <c r="C52" s="61">
        <v>0.68814353334839151</v>
      </c>
      <c r="D52" s="61">
        <v>0.31185646665160849</v>
      </c>
      <c r="E52" s="61">
        <v>1</v>
      </c>
    </row>
    <row r="53" spans="1:5" x14ac:dyDescent="0.35">
      <c r="A53" t="s">
        <v>131</v>
      </c>
      <c r="C53" s="61">
        <v>0.36792767388064956</v>
      </c>
      <c r="D53" s="61">
        <v>0.63207232611935049</v>
      </c>
      <c r="E53" s="61">
        <v>1</v>
      </c>
    </row>
    <row r="54" spans="1:5" x14ac:dyDescent="0.35">
      <c r="A54" t="s">
        <v>132</v>
      </c>
      <c r="C54" s="61">
        <v>0.50622492362897553</v>
      </c>
      <c r="D54" s="61">
        <v>0.49377507637102425</v>
      </c>
      <c r="E54" s="6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7821-A0B8-4E39-B245-2C97DB52B01B}">
  <dimension ref="A1:S44"/>
  <sheetViews>
    <sheetView topLeftCell="B10" workbookViewId="0">
      <selection activeCell="P10" sqref="P10:P30"/>
    </sheetView>
  </sheetViews>
  <sheetFormatPr defaultRowHeight="14.5" x14ac:dyDescent="0.35"/>
  <cols>
    <col min="1" max="1" width="15" bestFit="1" customWidth="1"/>
    <col min="2" max="2" width="15.26953125" bestFit="1" customWidth="1"/>
    <col min="3" max="4" width="5.26953125" bestFit="1" customWidth="1"/>
    <col min="5" max="5" width="12.08984375" bestFit="1" customWidth="1"/>
    <col min="6" max="6" width="7.54296875" bestFit="1" customWidth="1"/>
    <col min="7" max="7" width="5.26953125" bestFit="1" customWidth="1"/>
    <col min="8" max="8" width="3.81640625" bestFit="1" customWidth="1"/>
    <col min="9" max="9" width="10.453125" bestFit="1" customWidth="1"/>
    <col min="10" max="10" width="10.7265625" bestFit="1" customWidth="1"/>
  </cols>
  <sheetData>
    <row r="1" spans="1:16" x14ac:dyDescent="0.35">
      <c r="A1" t="s">
        <v>745</v>
      </c>
    </row>
    <row r="2" spans="1:16" x14ac:dyDescent="0.35">
      <c r="A2" t="s">
        <v>748</v>
      </c>
    </row>
    <row r="4" spans="1:16" x14ac:dyDescent="0.35">
      <c r="A4" s="4" t="s">
        <v>130</v>
      </c>
      <c r="B4" s="4" t="s">
        <v>14</v>
      </c>
    </row>
    <row r="5" spans="1:16" x14ac:dyDescent="0.35">
      <c r="B5" t="s">
        <v>7</v>
      </c>
      <c r="E5" t="s">
        <v>15</v>
      </c>
      <c r="F5" t="s">
        <v>6</v>
      </c>
      <c r="I5" t="s">
        <v>16</v>
      </c>
      <c r="J5" t="s">
        <v>12</v>
      </c>
      <c r="N5" t="s">
        <v>743</v>
      </c>
    </row>
    <row r="6" spans="1:16" x14ac:dyDescent="0.35">
      <c r="A6" s="4" t="s">
        <v>11</v>
      </c>
      <c r="B6">
        <v>3</v>
      </c>
      <c r="C6">
        <v>4</v>
      </c>
      <c r="D6">
        <v>5</v>
      </c>
      <c r="F6">
        <v>3</v>
      </c>
      <c r="G6">
        <v>4</v>
      </c>
      <c r="H6">
        <v>5</v>
      </c>
      <c r="L6" t="s">
        <v>742</v>
      </c>
      <c r="N6">
        <v>3</v>
      </c>
      <c r="O6">
        <v>4</v>
      </c>
      <c r="P6">
        <v>5</v>
      </c>
    </row>
    <row r="7" spans="1:16" x14ac:dyDescent="0.35">
      <c r="A7" s="5">
        <v>1995</v>
      </c>
      <c r="B7" s="7"/>
      <c r="C7" s="7"/>
      <c r="D7" s="7">
        <v>188.19000000000005</v>
      </c>
      <c r="E7" s="7">
        <v>188.19000000000005</v>
      </c>
      <c r="F7" s="7"/>
      <c r="G7" s="7"/>
      <c r="H7" s="7">
        <v>61.03000000000003</v>
      </c>
      <c r="I7" s="7">
        <v>61.03000000000003</v>
      </c>
      <c r="J7" s="7">
        <v>249.22000000000008</v>
      </c>
    </row>
    <row r="8" spans="1:16" x14ac:dyDescent="0.35">
      <c r="A8" s="5">
        <v>1996</v>
      </c>
      <c r="B8" s="7"/>
      <c r="C8" s="7">
        <v>102.44000000000005</v>
      </c>
      <c r="D8" s="7">
        <v>42.513239875389445</v>
      </c>
      <c r="E8" s="7">
        <v>144.9532398753895</v>
      </c>
      <c r="F8" s="7"/>
      <c r="G8" s="7">
        <v>108.54999999999995</v>
      </c>
      <c r="H8" s="7">
        <v>18.605794392523364</v>
      </c>
      <c r="I8" s="7">
        <v>127.15579439252332</v>
      </c>
      <c r="J8" s="7">
        <v>272.10903426791282</v>
      </c>
    </row>
    <row r="9" spans="1:16" x14ac:dyDescent="0.35">
      <c r="A9" s="5">
        <v>1997</v>
      </c>
      <c r="B9" s="7">
        <v>0.39000000000000057</v>
      </c>
      <c r="C9" s="7">
        <v>50.579999999999984</v>
      </c>
      <c r="D9" s="7">
        <v>17.170000000000002</v>
      </c>
      <c r="E9" s="7">
        <v>68.139999999999986</v>
      </c>
      <c r="F9" s="7">
        <v>12.090000000000032</v>
      </c>
      <c r="G9" s="7">
        <v>58.769999999999982</v>
      </c>
      <c r="H9" s="7">
        <v>7.990000000000002</v>
      </c>
      <c r="I9" s="7">
        <v>78.850000000000023</v>
      </c>
      <c r="J9" s="7">
        <v>146.99</v>
      </c>
    </row>
    <row r="10" spans="1:16" x14ac:dyDescent="0.35">
      <c r="A10" s="5">
        <v>1998</v>
      </c>
      <c r="B10" s="7">
        <v>6.3600000000000136</v>
      </c>
      <c r="C10" s="7">
        <v>580.15999999999985</v>
      </c>
      <c r="D10" s="7">
        <v>367.20000000000027</v>
      </c>
      <c r="E10" s="7">
        <v>953.72000000000014</v>
      </c>
      <c r="F10" s="7">
        <v>121.5600000000004</v>
      </c>
      <c r="G10" s="7">
        <v>726</v>
      </c>
      <c r="H10" s="7">
        <v>289.5</v>
      </c>
      <c r="I10" s="7">
        <v>1137.0600000000004</v>
      </c>
      <c r="J10" s="7">
        <v>2090.7800000000007</v>
      </c>
      <c r="L10" s="33">
        <f>E10/J10</f>
        <v>0.45615511914213824</v>
      </c>
      <c r="N10" s="2">
        <f>(B10+F10)/$J10</f>
        <v>6.1182907814308712E-2</v>
      </c>
      <c r="O10" s="2">
        <f t="shared" ref="O10:P10" si="0">(C10+G10)/$J10</f>
        <v>0.62472378729469358</v>
      </c>
      <c r="P10" s="2">
        <f t="shared" si="0"/>
        <v>0.31409330489099763</v>
      </c>
    </row>
    <row r="11" spans="1:16" x14ac:dyDescent="0.35">
      <c r="A11" s="5">
        <v>1999</v>
      </c>
      <c r="B11" s="7">
        <v>9.2800000000000011</v>
      </c>
      <c r="C11" s="7">
        <v>1224.96</v>
      </c>
      <c r="D11" s="7">
        <v>1718.3400000000001</v>
      </c>
      <c r="E11" s="7">
        <v>2952.58</v>
      </c>
      <c r="F11" s="7">
        <v>320.28000000000065</v>
      </c>
      <c r="G11" s="7">
        <v>2113.6000000000004</v>
      </c>
      <c r="H11" s="7">
        <v>737.61999999999989</v>
      </c>
      <c r="I11" s="7">
        <v>3171.5000000000009</v>
      </c>
      <c r="J11" s="7">
        <v>6124.0800000000008</v>
      </c>
      <c r="L11" s="33">
        <f t="shared" ref="L11:L30" si="1">E11/J11</f>
        <v>0.482126294888375</v>
      </c>
      <c r="N11" s="2">
        <f>(B11+F11)/$J11</f>
        <v>5.3813797337722659E-2</v>
      </c>
      <c r="O11" s="2">
        <f t="shared" ref="O11" si="2">(C11+G11)/$J11</f>
        <v>0.54515290459954802</v>
      </c>
      <c r="P11" s="2">
        <f t="shared" ref="P11" si="3">(D11+H11)/$J11</f>
        <v>0.40103329806272936</v>
      </c>
    </row>
    <row r="12" spans="1:16" x14ac:dyDescent="0.35">
      <c r="A12" s="5">
        <v>2000</v>
      </c>
      <c r="B12" s="7">
        <v>101.70000000000005</v>
      </c>
      <c r="C12" s="7">
        <v>543.65999999999985</v>
      </c>
      <c r="D12" s="7">
        <v>0</v>
      </c>
      <c r="E12" s="7">
        <v>645.3599999999999</v>
      </c>
      <c r="F12" s="7">
        <v>888.47999999999956</v>
      </c>
      <c r="G12" s="7">
        <v>532.74000000000024</v>
      </c>
      <c r="H12" s="7">
        <v>0</v>
      </c>
      <c r="I12" s="7">
        <v>1421.2199999999998</v>
      </c>
      <c r="J12" s="7">
        <v>2066.58</v>
      </c>
      <c r="L12" s="33">
        <f t="shared" si="1"/>
        <v>0.31228406352524457</v>
      </c>
      <c r="N12" s="2">
        <f t="shared" ref="N12:N30" si="4">(B12+F12)/$J12</f>
        <v>0.47913944778329398</v>
      </c>
      <c r="O12" s="2">
        <f t="shared" ref="O12:O30" si="5">(C12+G12)/$J12</f>
        <v>0.52086055221670591</v>
      </c>
      <c r="P12" s="2">
        <f t="shared" ref="P12:P30" si="6">(D12+H12)/$J12</f>
        <v>0</v>
      </c>
    </row>
    <row r="13" spans="1:16" x14ac:dyDescent="0.35">
      <c r="A13" s="5">
        <v>2001</v>
      </c>
      <c r="B13" s="7">
        <v>0</v>
      </c>
      <c r="C13" s="7">
        <v>549.07999999999993</v>
      </c>
      <c r="D13" s="7">
        <v>655.37969999999996</v>
      </c>
      <c r="E13" s="7">
        <v>1204.4596999999999</v>
      </c>
      <c r="F13" s="7">
        <v>0</v>
      </c>
      <c r="G13" s="7">
        <v>364.55999999999949</v>
      </c>
      <c r="H13" s="7">
        <v>215.57729999999992</v>
      </c>
      <c r="I13" s="7">
        <v>580.13729999999941</v>
      </c>
      <c r="J13" s="7">
        <v>1784.5969999999993</v>
      </c>
      <c r="L13" s="33">
        <f t="shared" si="1"/>
        <v>0.67491971576776177</v>
      </c>
      <c r="N13" s="2">
        <f t="shared" si="4"/>
        <v>0</v>
      </c>
      <c r="O13" s="2">
        <f t="shared" si="5"/>
        <v>0.51195872233338946</v>
      </c>
      <c r="P13" s="2">
        <f t="shared" si="6"/>
        <v>0.4880412776666106</v>
      </c>
    </row>
    <row r="14" spans="1:16" x14ac:dyDescent="0.35">
      <c r="A14" s="5">
        <v>2002</v>
      </c>
      <c r="B14" s="7">
        <v>9.6500000000000057</v>
      </c>
      <c r="C14" s="7">
        <v>256.75300000000061</v>
      </c>
      <c r="D14" s="7">
        <v>0</v>
      </c>
      <c r="E14" s="7">
        <v>266.40300000000059</v>
      </c>
      <c r="F14" s="7">
        <v>297.69999999999982</v>
      </c>
      <c r="G14" s="7">
        <v>180.90099999999984</v>
      </c>
      <c r="H14" s="7">
        <v>0</v>
      </c>
      <c r="I14" s="7">
        <v>478.60099999999966</v>
      </c>
      <c r="J14" s="7">
        <v>745.00400000000025</v>
      </c>
      <c r="L14" s="33">
        <f t="shared" si="1"/>
        <v>0.3575859995382582</v>
      </c>
      <c r="N14" s="2">
        <f t="shared" si="4"/>
        <v>0.41254812054700335</v>
      </c>
      <c r="O14" s="2">
        <f t="shared" si="5"/>
        <v>0.58745187945299659</v>
      </c>
      <c r="P14" s="2">
        <f t="shared" si="6"/>
        <v>0</v>
      </c>
    </row>
    <row r="15" spans="1:16" x14ac:dyDescent="0.35">
      <c r="A15" s="5">
        <v>2003</v>
      </c>
      <c r="B15" s="7">
        <v>191.31240000000003</v>
      </c>
      <c r="C15" s="7">
        <v>852.35999999999967</v>
      </c>
      <c r="D15" s="7">
        <v>1197.7200000000003</v>
      </c>
      <c r="E15" s="7">
        <v>2241.3923999999997</v>
      </c>
      <c r="F15" s="7">
        <v>2782.4400000000005</v>
      </c>
      <c r="G15" s="7">
        <v>592.80000000000018</v>
      </c>
      <c r="H15" s="7">
        <v>338.58000000000004</v>
      </c>
      <c r="I15" s="7">
        <v>3713.8200000000006</v>
      </c>
      <c r="J15" s="7">
        <v>5955.2124000000003</v>
      </c>
      <c r="L15" s="33">
        <f t="shared" si="1"/>
        <v>0.37637488798888175</v>
      </c>
      <c r="N15" s="2">
        <f t="shared" si="4"/>
        <v>0.49935286942914081</v>
      </c>
      <c r="O15" s="2">
        <f t="shared" si="5"/>
        <v>0.24267144527036513</v>
      </c>
      <c r="P15" s="2">
        <f t="shared" si="6"/>
        <v>0.25797568530049408</v>
      </c>
    </row>
    <row r="16" spans="1:16" x14ac:dyDescent="0.35">
      <c r="A16" s="5">
        <v>2004</v>
      </c>
      <c r="B16" s="7">
        <v>0</v>
      </c>
      <c r="C16" s="7">
        <v>346.28999999999996</v>
      </c>
      <c r="D16" s="7">
        <v>227.21822037735842</v>
      </c>
      <c r="E16" s="7">
        <v>573.50822037735838</v>
      </c>
      <c r="F16" s="7">
        <v>0</v>
      </c>
      <c r="G16" s="7">
        <v>471.65999999999985</v>
      </c>
      <c r="H16" s="7">
        <v>92.382779622641522</v>
      </c>
      <c r="I16" s="7">
        <v>564.04277962264132</v>
      </c>
      <c r="J16" s="7">
        <v>1137.5509999999997</v>
      </c>
      <c r="L16" s="33">
        <f t="shared" si="1"/>
        <v>0.50416044676446026</v>
      </c>
      <c r="N16" s="2">
        <f t="shared" si="4"/>
        <v>0</v>
      </c>
      <c r="O16" s="2">
        <f t="shared" si="5"/>
        <v>0.71904468458996562</v>
      </c>
      <c r="P16" s="2">
        <f t="shared" si="6"/>
        <v>0.28095531541003438</v>
      </c>
    </row>
    <row r="17" spans="1:16" x14ac:dyDescent="0.35">
      <c r="A17" s="5">
        <v>2005</v>
      </c>
      <c r="B17" s="7">
        <v>119.39999999999986</v>
      </c>
      <c r="C17" s="7">
        <v>383.04420000000027</v>
      </c>
      <c r="D17" s="7">
        <v>103.09000000000003</v>
      </c>
      <c r="E17" s="7">
        <v>605.53420000000017</v>
      </c>
      <c r="F17" s="7">
        <v>844.19999999999982</v>
      </c>
      <c r="G17" s="7">
        <v>198.24420000000009</v>
      </c>
      <c r="H17" s="7">
        <v>37.960000000000008</v>
      </c>
      <c r="I17" s="7">
        <v>1080.4041999999999</v>
      </c>
      <c r="J17" s="7">
        <v>1685.9384</v>
      </c>
      <c r="L17" s="33">
        <f t="shared" si="1"/>
        <v>0.35916745238141567</v>
      </c>
      <c r="N17" s="2">
        <f t="shared" si="4"/>
        <v>0.57155113140551261</v>
      </c>
      <c r="O17" s="2">
        <f t="shared" si="5"/>
        <v>0.34478626265348744</v>
      </c>
      <c r="P17" s="2">
        <f t="shared" si="6"/>
        <v>8.3662605941000001E-2</v>
      </c>
    </row>
    <row r="18" spans="1:16" x14ac:dyDescent="0.35">
      <c r="A18" s="5">
        <v>2006</v>
      </c>
      <c r="B18" s="7">
        <v>55.599999999999994</v>
      </c>
      <c r="C18" s="7">
        <v>322.28140000000008</v>
      </c>
      <c r="D18" s="7">
        <v>23.292699999999996</v>
      </c>
      <c r="E18" s="7">
        <v>401.17410000000007</v>
      </c>
      <c r="F18" s="7">
        <v>678</v>
      </c>
      <c r="G18" s="7">
        <v>423.01279999999997</v>
      </c>
      <c r="H18" s="7">
        <v>7.1450000000000031</v>
      </c>
      <c r="I18" s="7">
        <v>1108.1578</v>
      </c>
      <c r="J18" s="7">
        <v>1509.3319000000001</v>
      </c>
      <c r="L18" s="33">
        <f t="shared" si="1"/>
        <v>0.26579581336616553</v>
      </c>
      <c r="N18" s="2">
        <f t="shared" si="4"/>
        <v>0.48604286439582967</v>
      </c>
      <c r="O18" s="2">
        <f t="shared" si="5"/>
        <v>0.49379079578189528</v>
      </c>
      <c r="P18" s="2">
        <f t="shared" si="6"/>
        <v>2.0166339822275007E-2</v>
      </c>
    </row>
    <row r="19" spans="1:16" x14ac:dyDescent="0.35">
      <c r="A19" s="5">
        <v>2007</v>
      </c>
      <c r="B19" s="7">
        <v>65.751700000000028</v>
      </c>
      <c r="C19" s="7">
        <v>376.62660000000051</v>
      </c>
      <c r="D19" s="7">
        <v>923.13000000000011</v>
      </c>
      <c r="E19" s="7">
        <v>1365.5083000000006</v>
      </c>
      <c r="F19" s="7">
        <v>882.59469999999965</v>
      </c>
      <c r="G19" s="7">
        <v>495.1802000000007</v>
      </c>
      <c r="H19" s="7">
        <v>225.18000000000006</v>
      </c>
      <c r="I19" s="7">
        <v>1602.9549000000004</v>
      </c>
      <c r="J19" s="7">
        <v>2968.4632000000011</v>
      </c>
      <c r="L19" s="33">
        <f t="shared" si="1"/>
        <v>0.46000512992716236</v>
      </c>
      <c r="N19" s="2">
        <f t="shared" si="4"/>
        <v>0.3194738610874473</v>
      </c>
      <c r="O19" s="2">
        <f t="shared" si="5"/>
        <v>0.2936896101659609</v>
      </c>
      <c r="P19" s="2">
        <f t="shared" si="6"/>
        <v>0.38683652874659175</v>
      </c>
    </row>
    <row r="20" spans="1:16" x14ac:dyDescent="0.35">
      <c r="A20" s="5">
        <v>2008</v>
      </c>
      <c r="B20" s="7">
        <v>13.811600000000006</v>
      </c>
      <c r="C20" s="7">
        <v>716.86450000000013</v>
      </c>
      <c r="D20" s="7">
        <v>365.43284031413612</v>
      </c>
      <c r="E20" s="7">
        <v>1096.1089403141364</v>
      </c>
      <c r="F20" s="7">
        <v>449.72840000000019</v>
      </c>
      <c r="G20" s="7">
        <v>487.09760000000006</v>
      </c>
      <c r="H20" s="7">
        <v>174.03486649214659</v>
      </c>
      <c r="I20" s="7">
        <v>1110.8608664921469</v>
      </c>
      <c r="J20" s="7">
        <v>2206.969806806283</v>
      </c>
      <c r="L20" s="33">
        <f t="shared" si="1"/>
        <v>0.49665787766273117</v>
      </c>
      <c r="N20" s="2">
        <f t="shared" si="4"/>
        <v>0.21003459067289698</v>
      </c>
      <c r="O20" s="2">
        <f t="shared" si="5"/>
        <v>0.54552721849070496</v>
      </c>
      <c r="P20" s="2">
        <f t="shared" si="6"/>
        <v>0.24443819083639801</v>
      </c>
    </row>
    <row r="21" spans="1:16" x14ac:dyDescent="0.35">
      <c r="A21" s="5">
        <v>2009</v>
      </c>
      <c r="B21" s="7">
        <v>4.1147999999999989</v>
      </c>
      <c r="C21" s="7">
        <v>53.885599999999954</v>
      </c>
      <c r="D21" s="7">
        <v>0</v>
      </c>
      <c r="E21" s="7">
        <v>58.000399999999956</v>
      </c>
      <c r="F21" s="7">
        <v>156.01949999999988</v>
      </c>
      <c r="G21" s="7">
        <v>72.173199999999952</v>
      </c>
      <c r="H21" s="7">
        <v>0</v>
      </c>
      <c r="I21" s="7">
        <v>228.19269999999983</v>
      </c>
      <c r="J21" s="7">
        <v>286.19309999999979</v>
      </c>
      <c r="L21" s="33">
        <f t="shared" si="1"/>
        <v>0.20266176927396223</v>
      </c>
      <c r="N21" s="2"/>
      <c r="O21" s="2"/>
      <c r="P21" s="2"/>
    </row>
    <row r="22" spans="1:16" x14ac:dyDescent="0.35">
      <c r="A22" s="5">
        <v>2010</v>
      </c>
      <c r="B22" s="7">
        <v>43.862000000000023</v>
      </c>
      <c r="C22" s="7">
        <v>503.08200000000033</v>
      </c>
      <c r="D22" s="7">
        <v>4.8118000000000052</v>
      </c>
      <c r="E22" s="7">
        <v>551.75580000000036</v>
      </c>
      <c r="F22" s="7">
        <v>662.02700000000004</v>
      </c>
      <c r="G22" s="7">
        <v>365.59799999999996</v>
      </c>
      <c r="H22" s="7">
        <v>1.4730000000000025</v>
      </c>
      <c r="I22" s="7">
        <v>1029.098</v>
      </c>
      <c r="J22" s="7">
        <v>1580.8538000000003</v>
      </c>
      <c r="L22" s="33">
        <f t="shared" si="1"/>
        <v>0.34902392618469857</v>
      </c>
      <c r="N22" s="2">
        <f t="shared" si="4"/>
        <v>0.4465238974027832</v>
      </c>
      <c r="O22" s="2">
        <f t="shared" si="5"/>
        <v>0.54950052939746874</v>
      </c>
      <c r="P22" s="2">
        <f t="shared" si="6"/>
        <v>3.9755731997481404E-3</v>
      </c>
    </row>
    <row r="23" spans="1:16" x14ac:dyDescent="0.35">
      <c r="A23" s="5">
        <v>2011</v>
      </c>
      <c r="B23" s="7">
        <v>24.145399999999995</v>
      </c>
      <c r="C23" s="7">
        <v>11.184300000000007</v>
      </c>
      <c r="D23" s="7">
        <v>0</v>
      </c>
      <c r="E23" s="7">
        <v>35.329700000000003</v>
      </c>
      <c r="F23" s="7">
        <v>152.6096</v>
      </c>
      <c r="G23" s="7">
        <v>5.3175999999999988</v>
      </c>
      <c r="H23" s="7">
        <v>0</v>
      </c>
      <c r="I23" s="7">
        <v>157.9272</v>
      </c>
      <c r="J23" s="7">
        <v>193.2569</v>
      </c>
      <c r="L23" s="33">
        <f t="shared" si="1"/>
        <v>0.18281210140491752</v>
      </c>
      <c r="N23" s="2"/>
      <c r="O23" s="2"/>
      <c r="P23" s="2"/>
    </row>
    <row r="24" spans="1:16" x14ac:dyDescent="0.35">
      <c r="A24" s="5">
        <v>2012</v>
      </c>
      <c r="B24" s="7">
        <v>81.83010000000013</v>
      </c>
      <c r="C24" s="7">
        <v>1472.7372000000005</v>
      </c>
      <c r="D24" s="7">
        <v>0</v>
      </c>
      <c r="E24" s="7">
        <v>1554.5673000000006</v>
      </c>
      <c r="F24" s="7">
        <v>626.03520000000026</v>
      </c>
      <c r="G24" s="7">
        <v>1773.4332000000004</v>
      </c>
      <c r="H24" s="7">
        <v>0</v>
      </c>
      <c r="I24" s="7">
        <v>2399.4684000000007</v>
      </c>
      <c r="J24" s="7">
        <v>3954.0357000000013</v>
      </c>
      <c r="L24" s="33">
        <f t="shared" si="1"/>
        <v>0.39315965204866515</v>
      </c>
      <c r="N24" s="2">
        <f t="shared" si="4"/>
        <v>0.1790234974357971</v>
      </c>
      <c r="O24" s="2">
        <f t="shared" si="5"/>
        <v>0.82097650256420296</v>
      </c>
      <c r="P24" s="2">
        <f t="shared" si="6"/>
        <v>0</v>
      </c>
    </row>
    <row r="25" spans="1:16" x14ac:dyDescent="0.35">
      <c r="A25" s="5">
        <v>2013</v>
      </c>
      <c r="B25" s="7">
        <v>56.368599999999958</v>
      </c>
      <c r="C25" s="7">
        <v>280.56840000000011</v>
      </c>
      <c r="D25" s="7">
        <v>208.81049999999999</v>
      </c>
      <c r="E25" s="7">
        <v>545.74750000000006</v>
      </c>
      <c r="F25" s="7">
        <v>574.91959999999926</v>
      </c>
      <c r="G25" s="7">
        <v>256.84479999999985</v>
      </c>
      <c r="H25" s="7">
        <v>7.0253999999999994</v>
      </c>
      <c r="I25" s="7">
        <v>838.7897999999991</v>
      </c>
      <c r="J25" s="7">
        <v>1384.537299999999</v>
      </c>
      <c r="L25" s="33">
        <f t="shared" si="1"/>
        <v>0.39417320140093043</v>
      </c>
      <c r="N25" s="2">
        <f t="shared" si="4"/>
        <v>0.4559560800564923</v>
      </c>
      <c r="O25" s="2">
        <f t="shared" si="5"/>
        <v>0.38815364526473961</v>
      </c>
      <c r="P25" s="2">
        <f t="shared" si="6"/>
        <v>0.15589027467876823</v>
      </c>
    </row>
    <row r="26" spans="1:16" x14ac:dyDescent="0.35">
      <c r="A26" s="5">
        <v>2014</v>
      </c>
      <c r="B26" s="7">
        <v>0</v>
      </c>
      <c r="C26" s="7">
        <v>317.46270000000004</v>
      </c>
      <c r="D26" s="7">
        <v>103.40470000000002</v>
      </c>
      <c r="E26" s="7">
        <v>420.86740000000009</v>
      </c>
      <c r="F26" s="7">
        <v>0</v>
      </c>
      <c r="G26" s="7">
        <v>150.52170000000001</v>
      </c>
      <c r="H26" s="7">
        <v>4.0859000000000005</v>
      </c>
      <c r="I26" s="7">
        <v>154.60760000000002</v>
      </c>
      <c r="J26" s="7">
        <v>575.47500000000014</v>
      </c>
      <c r="L26" s="33">
        <f t="shared" si="1"/>
        <v>0.73133915461140797</v>
      </c>
      <c r="N26" s="2">
        <f t="shared" si="4"/>
        <v>0</v>
      </c>
      <c r="O26" s="2">
        <f t="shared" si="5"/>
        <v>0.81321412745992427</v>
      </c>
      <c r="P26" s="2">
        <f t="shared" si="6"/>
        <v>0.18678587254007556</v>
      </c>
    </row>
    <row r="27" spans="1:16" x14ac:dyDescent="0.35">
      <c r="A27" s="5">
        <v>2015</v>
      </c>
      <c r="B27" s="7">
        <v>144.77759999999989</v>
      </c>
      <c r="C27" s="7">
        <v>2000.4589999999998</v>
      </c>
      <c r="D27" s="7">
        <v>192.19800000000004</v>
      </c>
      <c r="E27" s="7">
        <v>2337.4345999999996</v>
      </c>
      <c r="F27" s="7">
        <v>470.28960000000006</v>
      </c>
      <c r="G27" s="7">
        <v>1422.5934999999999</v>
      </c>
      <c r="H27" s="7">
        <v>8.343</v>
      </c>
      <c r="I27" s="7">
        <v>1901.2261000000001</v>
      </c>
      <c r="J27" s="7">
        <v>4238.6606999999995</v>
      </c>
      <c r="L27" s="33">
        <f t="shared" si="1"/>
        <v>0.55145593512592317</v>
      </c>
      <c r="N27" s="2">
        <f t="shared" si="4"/>
        <v>0.14510885478519195</v>
      </c>
      <c r="O27" s="2">
        <f t="shared" si="5"/>
        <v>0.80757879487735362</v>
      </c>
      <c r="P27" s="2">
        <f t="shared" si="6"/>
        <v>4.7312350337454484E-2</v>
      </c>
    </row>
    <row r="28" spans="1:16" x14ac:dyDescent="0.35">
      <c r="A28" s="5">
        <v>2016</v>
      </c>
      <c r="B28" s="7">
        <v>73.643500000000017</v>
      </c>
      <c r="C28" s="7">
        <v>672.94500000000016</v>
      </c>
      <c r="D28" s="7">
        <v>95.808500000000038</v>
      </c>
      <c r="E28" s="7">
        <v>842.39700000000016</v>
      </c>
      <c r="F28" s="7">
        <v>706.26299999999992</v>
      </c>
      <c r="G28" s="7">
        <v>496.31400000000008</v>
      </c>
      <c r="H28" s="7">
        <v>37.892800000000022</v>
      </c>
      <c r="I28" s="7">
        <v>1240.4698000000001</v>
      </c>
      <c r="J28" s="7">
        <v>2082.8668000000002</v>
      </c>
      <c r="L28" s="33">
        <f t="shared" si="1"/>
        <v>0.40444112892864781</v>
      </c>
      <c r="N28" s="2">
        <f t="shared" si="4"/>
        <v>0.37443897036526763</v>
      </c>
      <c r="O28" s="2">
        <f t="shared" si="5"/>
        <v>0.56137003095925297</v>
      </c>
      <c r="P28" s="2">
        <f t="shared" si="6"/>
        <v>6.4190998675479408E-2</v>
      </c>
    </row>
    <row r="29" spans="1:16" x14ac:dyDescent="0.35">
      <c r="A29" s="5">
        <v>2017</v>
      </c>
      <c r="B29" s="7">
        <v>311.61199999999985</v>
      </c>
      <c r="C29" s="7">
        <v>1448.0293000000001</v>
      </c>
      <c r="D29" s="7">
        <v>92.859388954594976</v>
      </c>
      <c r="E29" s="7">
        <v>1852.500688954595</v>
      </c>
      <c r="F29" s="7">
        <v>1857.7370000000001</v>
      </c>
      <c r="G29" s="7">
        <v>1557.508600000001</v>
      </c>
      <c r="H29" s="7">
        <v>0</v>
      </c>
      <c r="I29" s="7">
        <v>3415.2456000000011</v>
      </c>
      <c r="J29" s="7">
        <v>5267.7462889545959</v>
      </c>
      <c r="L29" s="33">
        <f t="shared" si="1"/>
        <v>0.35166854805420605</v>
      </c>
      <c r="N29" s="2">
        <f t="shared" si="4"/>
        <v>0.41181728978646687</v>
      </c>
      <c r="O29" s="2">
        <f t="shared" si="5"/>
        <v>0.57055479423942823</v>
      </c>
      <c r="P29" s="2">
        <f t="shared" si="6"/>
        <v>1.7627915974104985E-2</v>
      </c>
    </row>
    <row r="30" spans="1:16" x14ac:dyDescent="0.35">
      <c r="A30" s="5">
        <v>2018</v>
      </c>
      <c r="B30" s="7">
        <v>231.9072000000001</v>
      </c>
      <c r="C30" s="7">
        <v>6217.5680656070608</v>
      </c>
      <c r="D30" s="7">
        <v>1677.0666986475526</v>
      </c>
      <c r="E30" s="7">
        <v>8126.541964254614</v>
      </c>
      <c r="F30" s="7">
        <v>1331.6916000000001</v>
      </c>
      <c r="G30" s="7">
        <v>1396.9004335357722</v>
      </c>
      <c r="H30" s="7">
        <v>124.90106401923251</v>
      </c>
      <c r="I30" s="7">
        <v>2853.4930975550046</v>
      </c>
      <c r="J30" s="7">
        <v>10980.035061809616</v>
      </c>
      <c r="L30" s="33">
        <f t="shared" si="1"/>
        <v>0.74011985558407511</v>
      </c>
      <c r="N30" s="2">
        <f t="shared" si="4"/>
        <v>0.14240380756510115</v>
      </c>
      <c r="O30" s="2">
        <f t="shared" si="5"/>
        <v>0.69348307690083955</v>
      </c>
      <c r="P30" s="2">
        <f t="shared" si="6"/>
        <v>0.16411311553405944</v>
      </c>
    </row>
    <row r="31" spans="1:16" x14ac:dyDescent="0.35">
      <c r="A31" s="5">
        <v>2019</v>
      </c>
      <c r="B31" s="7">
        <v>635.05411980896724</v>
      </c>
      <c r="C31" s="7">
        <v>6347.5329393258253</v>
      </c>
      <c r="D31" s="7"/>
      <c r="E31" s="7">
        <v>6982.5870591347921</v>
      </c>
      <c r="F31" s="7">
        <v>1396.0827349033534</v>
      </c>
      <c r="G31" s="7">
        <v>2525.6329556906803</v>
      </c>
      <c r="H31" s="7"/>
      <c r="I31" s="7">
        <v>3921.7156905940337</v>
      </c>
      <c r="J31" s="7">
        <v>10904.302749728826</v>
      </c>
    </row>
    <row r="32" spans="1:16" x14ac:dyDescent="0.35">
      <c r="A32" s="5">
        <v>2020</v>
      </c>
      <c r="B32" s="7">
        <v>446.34770605230915</v>
      </c>
      <c r="C32" s="7"/>
      <c r="D32" s="7"/>
      <c r="E32" s="7">
        <v>446.34770605230915</v>
      </c>
      <c r="F32" s="7">
        <v>1188.3739695078475</v>
      </c>
      <c r="G32" s="7"/>
      <c r="H32" s="7"/>
      <c r="I32" s="7">
        <v>1188.3739695078475</v>
      </c>
      <c r="J32" s="7">
        <v>1634.7216755601567</v>
      </c>
    </row>
    <row r="33" spans="11:19" x14ac:dyDescent="0.35">
      <c r="K33" t="s">
        <v>752</v>
      </c>
    </row>
    <row r="34" spans="11:19" x14ac:dyDescent="0.35">
      <c r="N34" t="s">
        <v>744</v>
      </c>
    </row>
    <row r="35" spans="11:19" x14ac:dyDescent="0.35">
      <c r="N35">
        <v>3</v>
      </c>
      <c r="O35">
        <v>4</v>
      </c>
      <c r="P35">
        <v>5</v>
      </c>
      <c r="Q35" s="11" t="s">
        <v>742</v>
      </c>
    </row>
    <row r="36" spans="11:19" x14ac:dyDescent="0.35">
      <c r="K36" t="s">
        <v>753</v>
      </c>
      <c r="N36" s="62">
        <f>AVERAGE(N10:N30)</f>
        <v>0.2762322098879082</v>
      </c>
      <c r="O36" s="62">
        <f>AVERAGE(O10:O30)</f>
        <v>0.55970996655331173</v>
      </c>
      <c r="P36" s="62">
        <f>AVERAGE(P10:P30)</f>
        <v>0.16405782355878007</v>
      </c>
      <c r="Q36" s="62">
        <f>AVERAGE(L10:L30)</f>
        <v>0.4307660987414299</v>
      </c>
      <c r="R36" s="2">
        <f>STDEV(L10:L30)</f>
        <v>0.15143931669736907</v>
      </c>
      <c r="S36">
        <f>R36/Q36</f>
        <v>0.35155811272017368</v>
      </c>
    </row>
    <row r="37" spans="11:19" x14ac:dyDescent="0.35">
      <c r="K37" t="s">
        <v>754</v>
      </c>
      <c r="M37" s="33"/>
      <c r="N37" s="33">
        <v>0.39750301116894898</v>
      </c>
      <c r="O37" s="33">
        <v>0.52005708451092014</v>
      </c>
      <c r="P37" s="33">
        <v>8.2439904320130875E-2</v>
      </c>
      <c r="Q37" s="33">
        <v>0.36899633005927568</v>
      </c>
    </row>
    <row r="38" spans="11:19" x14ac:dyDescent="0.35">
      <c r="K38" t="s">
        <v>756</v>
      </c>
    </row>
    <row r="40" spans="11:19" x14ac:dyDescent="0.35">
      <c r="K40" t="s">
        <v>755</v>
      </c>
      <c r="N40" s="33">
        <v>0.28000000000000003</v>
      </c>
      <c r="O40" s="33">
        <v>0.50666666666666671</v>
      </c>
      <c r="P40" s="33">
        <v>0.21333333333333335</v>
      </c>
      <c r="R40" t="s">
        <v>757</v>
      </c>
    </row>
    <row r="42" spans="11:19" x14ac:dyDescent="0.35">
      <c r="N42" s="19" t="s">
        <v>154</v>
      </c>
      <c r="O42" s="19" t="s">
        <v>155</v>
      </c>
      <c r="P42" s="19" t="s">
        <v>156</v>
      </c>
    </row>
    <row r="43" spans="11:19" x14ac:dyDescent="0.35">
      <c r="K43" t="s">
        <v>750</v>
      </c>
      <c r="N43" s="33">
        <v>0.21052631578947367</v>
      </c>
      <c r="O43" s="33">
        <v>0.49473684210526314</v>
      </c>
      <c r="P43" s="33">
        <v>0.29473684210526313</v>
      </c>
      <c r="R43" t="s">
        <v>757</v>
      </c>
    </row>
    <row r="44" spans="11:19" x14ac:dyDescent="0.35">
      <c r="K44" t="s">
        <v>751</v>
      </c>
      <c r="N44" s="33">
        <v>0.4</v>
      </c>
      <c r="O44" s="33">
        <v>0.52727272727272723</v>
      </c>
      <c r="P44" s="33">
        <v>7.2727272727272724E-2</v>
      </c>
      <c r="R44" t="s">
        <v>757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DD6-5DBC-4853-B3BE-6BA01B517EDD}">
  <dimension ref="A1:P34"/>
  <sheetViews>
    <sheetView workbookViewId="0">
      <selection activeCell="M33" sqref="M33"/>
    </sheetView>
  </sheetViews>
  <sheetFormatPr defaultRowHeight="14.5" x14ac:dyDescent="0.35"/>
  <cols>
    <col min="1" max="1" width="16.26953125" bestFit="1" customWidth="1"/>
    <col min="2" max="2" width="15.26953125" bestFit="1" customWidth="1"/>
    <col min="3" max="3" width="6.26953125" bestFit="1" customWidth="1"/>
    <col min="4" max="4" width="5.26953125" bestFit="1" customWidth="1"/>
    <col min="5" max="5" width="12.08984375" bestFit="1" customWidth="1"/>
    <col min="6" max="6" width="7.54296875" bestFit="1" customWidth="1"/>
    <col min="7" max="7" width="6.26953125" bestFit="1" customWidth="1"/>
    <col min="8" max="8" width="5.26953125" bestFit="1" customWidth="1"/>
    <col min="9" max="9" width="10.453125" bestFit="1" customWidth="1"/>
    <col min="10" max="10" width="10.7265625" bestFit="1" customWidth="1"/>
  </cols>
  <sheetData>
    <row r="1" spans="1:16" x14ac:dyDescent="0.35">
      <c r="A1" t="s">
        <v>746</v>
      </c>
    </row>
    <row r="2" spans="1:16" x14ac:dyDescent="0.35">
      <c r="A2" t="s">
        <v>747</v>
      </c>
    </row>
    <row r="4" spans="1:16" x14ac:dyDescent="0.35">
      <c r="A4" s="4" t="s">
        <v>48</v>
      </c>
      <c r="B4" s="4" t="s">
        <v>14</v>
      </c>
    </row>
    <row r="5" spans="1:16" x14ac:dyDescent="0.35">
      <c r="B5" t="s">
        <v>7</v>
      </c>
      <c r="E5" t="s">
        <v>15</v>
      </c>
      <c r="F5" t="s">
        <v>6</v>
      </c>
      <c r="I5" t="s">
        <v>16</v>
      </c>
      <c r="J5" t="s">
        <v>12</v>
      </c>
      <c r="N5" t="s">
        <v>743</v>
      </c>
    </row>
    <row r="6" spans="1:16" x14ac:dyDescent="0.35">
      <c r="A6" s="4" t="s">
        <v>11</v>
      </c>
      <c r="B6">
        <v>3</v>
      </c>
      <c r="C6">
        <v>4</v>
      </c>
      <c r="D6">
        <v>5</v>
      </c>
      <c r="F6">
        <v>3</v>
      </c>
      <c r="G6">
        <v>4</v>
      </c>
      <c r="H6">
        <v>5</v>
      </c>
      <c r="L6" t="s">
        <v>742</v>
      </c>
      <c r="N6">
        <v>3</v>
      </c>
      <c r="O6">
        <v>4</v>
      </c>
      <c r="P6">
        <v>5</v>
      </c>
    </row>
    <row r="7" spans="1:16" x14ac:dyDescent="0.35">
      <c r="A7" s="5">
        <v>1995</v>
      </c>
      <c r="B7" s="7"/>
      <c r="C7" s="7"/>
      <c r="D7" s="7">
        <v>918.81</v>
      </c>
      <c r="E7" s="7">
        <v>918.81</v>
      </c>
      <c r="F7" s="7"/>
      <c r="G7" s="7"/>
      <c r="H7" s="7">
        <v>297.96999999999997</v>
      </c>
      <c r="I7" s="7">
        <v>297.96999999999997</v>
      </c>
      <c r="J7" s="7">
        <v>1216.78</v>
      </c>
    </row>
    <row r="8" spans="1:16" x14ac:dyDescent="0.35">
      <c r="A8" s="5">
        <v>1996</v>
      </c>
      <c r="B8" s="7"/>
      <c r="C8" s="7">
        <v>685.56</v>
      </c>
      <c r="D8" s="7">
        <v>382.48676012461056</v>
      </c>
      <c r="E8" s="7">
        <v>1068.0467601246105</v>
      </c>
      <c r="F8" s="7"/>
      <c r="G8" s="7">
        <v>726.45</v>
      </c>
      <c r="H8" s="7">
        <v>167.39420560747664</v>
      </c>
      <c r="I8" s="7">
        <v>893.84420560747662</v>
      </c>
      <c r="J8" s="7">
        <v>1961.8909657320871</v>
      </c>
    </row>
    <row r="9" spans="1:16" x14ac:dyDescent="0.35">
      <c r="A9" s="5">
        <v>1997</v>
      </c>
      <c r="B9" s="7">
        <v>12.61</v>
      </c>
      <c r="C9" s="7">
        <v>511.42</v>
      </c>
      <c r="D9" s="7">
        <v>83.83</v>
      </c>
      <c r="E9" s="7">
        <v>607.86</v>
      </c>
      <c r="F9" s="7">
        <v>390.90999999999997</v>
      </c>
      <c r="G9" s="7">
        <v>594.23</v>
      </c>
      <c r="H9" s="7">
        <v>39.01</v>
      </c>
      <c r="I9" s="7">
        <v>1024.1500000000001</v>
      </c>
      <c r="J9" s="7">
        <v>1632.01</v>
      </c>
    </row>
    <row r="10" spans="1:16" x14ac:dyDescent="0.35">
      <c r="A10" s="5">
        <v>1998</v>
      </c>
      <c r="B10" s="7">
        <v>311.64</v>
      </c>
      <c r="C10" s="7">
        <v>6671.84</v>
      </c>
      <c r="D10" s="7">
        <v>2080.7999999999997</v>
      </c>
      <c r="E10" s="7">
        <v>9064.2800000000007</v>
      </c>
      <c r="F10" s="7">
        <v>5956.44</v>
      </c>
      <c r="G10" s="7">
        <v>8349</v>
      </c>
      <c r="H10" s="7">
        <v>1640.5</v>
      </c>
      <c r="I10" s="7">
        <v>15945.939999999999</v>
      </c>
      <c r="J10" s="7">
        <v>25010.22</v>
      </c>
      <c r="L10" s="33">
        <f>E10/J10</f>
        <v>0.36242304146065091</v>
      </c>
      <c r="N10" s="2">
        <f>(B10+F10)/$J10</f>
        <v>0.25062074623893749</v>
      </c>
      <c r="O10" s="2">
        <f t="shared" ref="O10:P25" si="0">(C10+G10)/$J10</f>
        <v>0.60058807959306237</v>
      </c>
      <c r="P10" s="2">
        <f t="shared" si="0"/>
        <v>0.14879117416800011</v>
      </c>
    </row>
    <row r="11" spans="1:16" x14ac:dyDescent="0.35">
      <c r="A11" s="5">
        <v>1999</v>
      </c>
      <c r="B11" s="7">
        <v>222.72</v>
      </c>
      <c r="C11" s="7">
        <v>6431.04</v>
      </c>
      <c r="D11" s="7">
        <v>4890.66</v>
      </c>
      <c r="E11" s="7">
        <v>11544.42</v>
      </c>
      <c r="F11" s="7">
        <v>7686.7199999999993</v>
      </c>
      <c r="G11" s="7">
        <v>11096.4</v>
      </c>
      <c r="H11" s="7">
        <v>2099.38</v>
      </c>
      <c r="I11" s="7">
        <v>20882.5</v>
      </c>
      <c r="J11" s="7">
        <v>32426.920000000002</v>
      </c>
      <c r="L11" s="33">
        <f t="shared" ref="L11:L30" si="1">E11/J11</f>
        <v>0.35601346042115622</v>
      </c>
      <c r="N11" s="2">
        <f>(B11+F11)/$J11</f>
        <v>0.24391585756525749</v>
      </c>
      <c r="O11" s="2">
        <f t="shared" si="0"/>
        <v>0.54052127059862598</v>
      </c>
      <c r="P11" s="2">
        <f t="shared" si="0"/>
        <v>0.21556287183611639</v>
      </c>
    </row>
    <row r="12" spans="1:16" x14ac:dyDescent="0.35">
      <c r="A12" s="5">
        <v>2000</v>
      </c>
      <c r="B12" s="7">
        <v>1028.3</v>
      </c>
      <c r="C12" s="7">
        <v>3638.34</v>
      </c>
      <c r="D12" s="7">
        <v>1480</v>
      </c>
      <c r="E12" s="7">
        <v>6146.64</v>
      </c>
      <c r="F12" s="7">
        <v>8983.52</v>
      </c>
      <c r="G12" s="7">
        <v>3565.2599999999998</v>
      </c>
      <c r="H12" s="7">
        <v>347</v>
      </c>
      <c r="I12" s="7">
        <v>12895.78</v>
      </c>
      <c r="J12" s="7">
        <v>19042.419999999998</v>
      </c>
      <c r="L12" s="33">
        <f t="shared" si="1"/>
        <v>0.3227867046310291</v>
      </c>
      <c r="N12" s="2">
        <f t="shared" ref="N12:P30" si="2">(B12+F12)/$J12</f>
        <v>0.52576405729943987</v>
      </c>
      <c r="O12" s="2">
        <f t="shared" si="0"/>
        <v>0.37829225487096707</v>
      </c>
      <c r="P12" s="2">
        <f t="shared" si="0"/>
        <v>9.5943687829593102E-2</v>
      </c>
    </row>
    <row r="13" spans="1:16" x14ac:dyDescent="0.35">
      <c r="A13" s="5">
        <v>2001</v>
      </c>
      <c r="B13" s="7">
        <v>2040</v>
      </c>
      <c r="C13" s="7">
        <v>13177.92</v>
      </c>
      <c r="D13" s="7">
        <v>2527.6203</v>
      </c>
      <c r="E13" s="7">
        <v>17745.540300000001</v>
      </c>
      <c r="F13" s="7">
        <v>17706</v>
      </c>
      <c r="G13" s="7">
        <v>8749.44</v>
      </c>
      <c r="H13" s="7">
        <v>831.42270000000008</v>
      </c>
      <c r="I13" s="7">
        <v>27286.862700000001</v>
      </c>
      <c r="J13" s="7">
        <v>45032.403000000006</v>
      </c>
      <c r="L13" s="33">
        <f t="shared" si="1"/>
        <v>0.39406158938487024</v>
      </c>
      <c r="N13" s="2">
        <f t="shared" si="2"/>
        <v>0.43848426209900454</v>
      </c>
      <c r="O13" s="2">
        <f t="shared" si="0"/>
        <v>0.48692404888986268</v>
      </c>
      <c r="P13" s="2">
        <f t="shared" si="0"/>
        <v>7.4591689011132709E-2</v>
      </c>
    </row>
    <row r="14" spans="1:16" x14ac:dyDescent="0.35">
      <c r="A14" s="5">
        <v>2002</v>
      </c>
      <c r="B14" s="7">
        <v>183.35</v>
      </c>
      <c r="C14" s="7">
        <v>8273.2469999999994</v>
      </c>
      <c r="D14" s="7">
        <v>771</v>
      </c>
      <c r="E14" s="7">
        <v>9227.5969999999998</v>
      </c>
      <c r="F14" s="7">
        <v>5656.3</v>
      </c>
      <c r="G14" s="7">
        <v>5829.0990000000002</v>
      </c>
      <c r="H14" s="7">
        <v>159</v>
      </c>
      <c r="I14" s="7">
        <v>11644.399000000001</v>
      </c>
      <c r="J14" s="7">
        <v>20871.995999999999</v>
      </c>
      <c r="L14" s="33">
        <f t="shared" si="1"/>
        <v>0.44210419549716279</v>
      </c>
      <c r="N14" s="2">
        <f t="shared" si="2"/>
        <v>0.27978397466155136</v>
      </c>
      <c r="O14" s="2">
        <f t="shared" si="0"/>
        <v>0.67565871515115272</v>
      </c>
      <c r="P14" s="2">
        <f t="shared" si="0"/>
        <v>4.4557310187295938E-2</v>
      </c>
    </row>
    <row r="15" spans="1:16" x14ac:dyDescent="0.35">
      <c r="A15" s="5">
        <v>2003</v>
      </c>
      <c r="B15" s="7">
        <v>1025.6876</v>
      </c>
      <c r="C15" s="7">
        <v>6250.64</v>
      </c>
      <c r="D15" s="7">
        <v>3238.2799999999997</v>
      </c>
      <c r="E15" s="7">
        <v>10514.607599999999</v>
      </c>
      <c r="F15" s="7">
        <v>14917.56</v>
      </c>
      <c r="G15" s="7">
        <v>4347.2</v>
      </c>
      <c r="H15" s="7">
        <v>915.42</v>
      </c>
      <c r="I15" s="7">
        <v>20180.179999999997</v>
      </c>
      <c r="J15" s="7">
        <v>30694.7876</v>
      </c>
      <c r="L15" s="33">
        <f t="shared" si="1"/>
        <v>0.34255352201883293</v>
      </c>
      <c r="N15" s="2">
        <f t="shared" si="2"/>
        <v>0.51941221446992514</v>
      </c>
      <c r="O15" s="2">
        <f t="shared" si="0"/>
        <v>0.34526513550463533</v>
      </c>
      <c r="P15" s="2">
        <f t="shared" si="0"/>
        <v>0.1353226500254395</v>
      </c>
    </row>
    <row r="16" spans="1:16" x14ac:dyDescent="0.35">
      <c r="A16" s="5">
        <v>2004</v>
      </c>
      <c r="B16" s="7">
        <v>175</v>
      </c>
      <c r="C16" s="7">
        <v>1302.71</v>
      </c>
      <c r="D16" s="7">
        <v>714.78177962264158</v>
      </c>
      <c r="E16" s="7">
        <v>2192.4917796226418</v>
      </c>
      <c r="F16" s="7">
        <v>808</v>
      </c>
      <c r="G16" s="7">
        <v>1774.3400000000001</v>
      </c>
      <c r="H16" s="7">
        <v>290.61722037735848</v>
      </c>
      <c r="I16" s="7">
        <v>2872.9572203773587</v>
      </c>
      <c r="J16" s="7">
        <v>5065.4490000000005</v>
      </c>
      <c r="L16" s="33">
        <f t="shared" si="1"/>
        <v>0.4328326629332645</v>
      </c>
      <c r="N16" s="2">
        <f t="shared" si="2"/>
        <v>0.19405979608125556</v>
      </c>
      <c r="O16" s="2">
        <f t="shared" si="0"/>
        <v>0.60745848985943796</v>
      </c>
      <c r="P16" s="2">
        <f t="shared" si="0"/>
        <v>0.19848171405930648</v>
      </c>
    </row>
    <row r="17" spans="1:16" x14ac:dyDescent="0.35">
      <c r="A17" s="5">
        <v>2005</v>
      </c>
      <c r="B17" s="7">
        <v>1074.6000000000001</v>
      </c>
      <c r="C17" s="7">
        <v>7907.9557999999997</v>
      </c>
      <c r="D17" s="7">
        <v>689.91</v>
      </c>
      <c r="E17" s="7">
        <v>9672.4657999999999</v>
      </c>
      <c r="F17" s="7">
        <v>7597.8</v>
      </c>
      <c r="G17" s="7">
        <v>4092.7557999999999</v>
      </c>
      <c r="H17" s="7">
        <v>254.04</v>
      </c>
      <c r="I17" s="7">
        <v>11944.595800000001</v>
      </c>
      <c r="J17" s="7">
        <v>21617.061600000001</v>
      </c>
      <c r="L17" s="33">
        <f t="shared" si="1"/>
        <v>0.44744591003987327</v>
      </c>
      <c r="N17" s="2">
        <f t="shared" si="2"/>
        <v>0.40118310991906503</v>
      </c>
      <c r="O17" s="2">
        <f t="shared" si="0"/>
        <v>0.55514999318871339</v>
      </c>
      <c r="P17" s="2">
        <f t="shared" si="0"/>
        <v>4.366689689222146E-2</v>
      </c>
    </row>
    <row r="18" spans="1:16" x14ac:dyDescent="0.35">
      <c r="A18" s="5">
        <v>2006</v>
      </c>
      <c r="B18" s="7">
        <v>222.4</v>
      </c>
      <c r="C18" s="7">
        <v>1859.7185999999999</v>
      </c>
      <c r="D18" s="7">
        <v>139.7073</v>
      </c>
      <c r="E18" s="7">
        <v>2221.8258999999998</v>
      </c>
      <c r="F18" s="7">
        <v>2712</v>
      </c>
      <c r="G18" s="7">
        <v>2440.9872</v>
      </c>
      <c r="H18" s="7">
        <v>42.854999999999997</v>
      </c>
      <c r="I18" s="7">
        <v>5195.8421999999991</v>
      </c>
      <c r="J18" s="7">
        <v>7417.668099999999</v>
      </c>
      <c r="L18" s="33">
        <f t="shared" si="1"/>
        <v>0.29953158729223811</v>
      </c>
      <c r="N18" s="2">
        <f t="shared" si="2"/>
        <v>0.3955960229603695</v>
      </c>
      <c r="O18" s="2">
        <f t="shared" si="0"/>
        <v>0.57979215867045875</v>
      </c>
      <c r="P18" s="2">
        <f t="shared" si="0"/>
        <v>2.4611818369171846E-2</v>
      </c>
    </row>
    <row r="19" spans="1:16" x14ac:dyDescent="0.35">
      <c r="A19" s="5">
        <v>2007</v>
      </c>
      <c r="B19" s="7">
        <v>487.24829999999997</v>
      </c>
      <c r="C19" s="7">
        <v>4096.3733999999995</v>
      </c>
      <c r="D19" s="7">
        <v>2495.87</v>
      </c>
      <c r="E19" s="7">
        <v>7079.4916999999996</v>
      </c>
      <c r="F19" s="7">
        <v>6540.4053000000004</v>
      </c>
      <c r="G19" s="7">
        <v>5385.8197999999993</v>
      </c>
      <c r="H19" s="7">
        <v>608.81999999999994</v>
      </c>
      <c r="I19" s="7">
        <v>12535.045099999999</v>
      </c>
      <c r="J19" s="7">
        <v>19614.536800000002</v>
      </c>
      <c r="L19" s="33">
        <f t="shared" si="1"/>
        <v>0.36093086327687324</v>
      </c>
      <c r="N19" s="2">
        <f t="shared" si="2"/>
        <v>0.35828802238144108</v>
      </c>
      <c r="O19" s="2">
        <f t="shared" si="0"/>
        <v>0.48342682249830121</v>
      </c>
      <c r="P19" s="2">
        <f t="shared" si="0"/>
        <v>0.15828515512025751</v>
      </c>
    </row>
    <row r="20" spans="1:16" x14ac:dyDescent="0.35">
      <c r="A20" s="5">
        <v>2008</v>
      </c>
      <c r="B20" s="7">
        <v>59.188399999999994</v>
      </c>
      <c r="C20" s="7">
        <v>2768.1354999999999</v>
      </c>
      <c r="D20" s="7">
        <v>539.56715968586388</v>
      </c>
      <c r="E20" s="7">
        <v>3366.8910596858636</v>
      </c>
      <c r="F20" s="7">
        <v>1927.2715999999998</v>
      </c>
      <c r="G20" s="7">
        <v>1880.9023999999999</v>
      </c>
      <c r="H20" s="7">
        <v>256.96513350785341</v>
      </c>
      <c r="I20" s="7">
        <v>4065.1391335078533</v>
      </c>
      <c r="J20" s="7">
        <v>7432.0301931937165</v>
      </c>
      <c r="L20" s="33">
        <f t="shared" si="1"/>
        <v>0.45302440546720008</v>
      </c>
      <c r="N20" s="2">
        <f t="shared" si="2"/>
        <v>0.26728362888234874</v>
      </c>
      <c r="O20" s="2">
        <f t="shared" si="0"/>
        <v>0.62554077138405695</v>
      </c>
      <c r="P20" s="2">
        <f t="shared" si="0"/>
        <v>0.10717559973359431</v>
      </c>
    </row>
    <row r="21" spans="1:16" x14ac:dyDescent="0.35">
      <c r="A21" s="5">
        <v>2009</v>
      </c>
      <c r="B21" s="7">
        <v>31.885200000000001</v>
      </c>
      <c r="C21" s="7">
        <v>718.11440000000005</v>
      </c>
      <c r="D21" s="7">
        <v>343</v>
      </c>
      <c r="E21" s="7">
        <v>1092.9996000000001</v>
      </c>
      <c r="F21" s="7">
        <v>1208.9805000000001</v>
      </c>
      <c r="G21" s="7">
        <v>961.82680000000005</v>
      </c>
      <c r="H21" s="7">
        <v>37</v>
      </c>
      <c r="I21" s="7">
        <v>2207.8073000000004</v>
      </c>
      <c r="J21" s="7">
        <v>3300.8069000000005</v>
      </c>
      <c r="L21" s="33">
        <f t="shared" si="1"/>
        <v>0.33113103344518574</v>
      </c>
      <c r="N21" s="2"/>
      <c r="O21" s="2"/>
      <c r="P21" s="2"/>
    </row>
    <row r="22" spans="1:16" x14ac:dyDescent="0.35">
      <c r="A22" s="5">
        <v>2010</v>
      </c>
      <c r="B22" s="7">
        <v>320.13799999999998</v>
      </c>
      <c r="C22" s="7">
        <v>5380.9179999999997</v>
      </c>
      <c r="D22" s="7">
        <v>93.188199999999995</v>
      </c>
      <c r="E22" s="7">
        <v>5794.2441999999992</v>
      </c>
      <c r="F22" s="7">
        <v>4831.973</v>
      </c>
      <c r="G22" s="7">
        <v>3910.402</v>
      </c>
      <c r="H22" s="7">
        <v>28.526999999999997</v>
      </c>
      <c r="I22" s="7">
        <v>8770.902</v>
      </c>
      <c r="J22" s="7">
        <v>14565.146199999999</v>
      </c>
      <c r="L22" s="33">
        <f t="shared" si="1"/>
        <v>0.39781572532378695</v>
      </c>
      <c r="N22" s="2">
        <f t="shared" si="2"/>
        <v>0.35372875282226829</v>
      </c>
      <c r="O22" s="2">
        <f t="shared" si="0"/>
        <v>0.63791464036248402</v>
      </c>
      <c r="P22" s="2">
        <f t="shared" si="0"/>
        <v>8.356606815247759E-3</v>
      </c>
    </row>
    <row r="23" spans="1:16" x14ac:dyDescent="0.35">
      <c r="A23" s="5">
        <v>2011</v>
      </c>
      <c r="B23" s="7">
        <v>156.8546</v>
      </c>
      <c r="C23" s="7">
        <v>375.81569999999999</v>
      </c>
      <c r="D23" s="7">
        <v>0</v>
      </c>
      <c r="E23" s="7">
        <v>532.6703</v>
      </c>
      <c r="F23" s="7">
        <v>991.3904</v>
      </c>
      <c r="G23" s="7">
        <v>178.6824</v>
      </c>
      <c r="H23" s="7">
        <v>62</v>
      </c>
      <c r="I23" s="7">
        <v>1232.0727999999999</v>
      </c>
      <c r="J23" s="7">
        <v>1764.7430999999999</v>
      </c>
      <c r="L23" s="33">
        <f t="shared" si="1"/>
        <v>0.30184013752483296</v>
      </c>
      <c r="N23" s="2"/>
      <c r="O23" s="2"/>
      <c r="P23" s="2"/>
    </row>
    <row r="24" spans="1:16" x14ac:dyDescent="0.35">
      <c r="A24" s="5">
        <v>2012</v>
      </c>
      <c r="B24" s="7">
        <v>1909.1698999999999</v>
      </c>
      <c r="C24" s="7">
        <v>5090.2627999999995</v>
      </c>
      <c r="D24" s="7">
        <v>2447</v>
      </c>
      <c r="E24" s="7">
        <v>9446.4326999999994</v>
      </c>
      <c r="F24" s="7">
        <v>14605.9648</v>
      </c>
      <c r="G24" s="7">
        <v>6129.5667999999996</v>
      </c>
      <c r="H24" s="7">
        <v>1469</v>
      </c>
      <c r="I24" s="7">
        <v>22204.531599999998</v>
      </c>
      <c r="J24" s="7">
        <v>31650.9643</v>
      </c>
      <c r="L24" s="33">
        <f t="shared" si="1"/>
        <v>0.29845639489726383</v>
      </c>
      <c r="N24" s="2">
        <f t="shared" si="2"/>
        <v>0.52178930611602248</v>
      </c>
      <c r="O24" s="2">
        <f t="shared" si="0"/>
        <v>0.35448618543353511</v>
      </c>
      <c r="P24" s="2">
        <f t="shared" si="0"/>
        <v>0.12372450845044237</v>
      </c>
    </row>
    <row r="25" spans="1:16" x14ac:dyDescent="0.35">
      <c r="A25" s="5">
        <v>2013</v>
      </c>
      <c r="B25" s="7">
        <v>505.63140000000004</v>
      </c>
      <c r="C25" s="7">
        <v>5242.4315999999999</v>
      </c>
      <c r="D25" s="7">
        <v>326.18950000000001</v>
      </c>
      <c r="E25" s="7">
        <v>6074.2525000000005</v>
      </c>
      <c r="F25" s="7">
        <v>5157.0804000000007</v>
      </c>
      <c r="G25" s="7">
        <v>4799.1552000000001</v>
      </c>
      <c r="H25" s="7">
        <v>10.974600000000001</v>
      </c>
      <c r="I25" s="7">
        <v>9967.2101999999995</v>
      </c>
      <c r="J25" s="7">
        <v>16041.462700000002</v>
      </c>
      <c r="L25" s="33">
        <f t="shared" si="1"/>
        <v>0.37865951588068086</v>
      </c>
      <c r="N25" s="2">
        <f t="shared" si="2"/>
        <v>0.35300470448994659</v>
      </c>
      <c r="O25" s="2">
        <f t="shared" si="0"/>
        <v>0.62597700644842069</v>
      </c>
      <c r="P25" s="2">
        <f t="shared" si="0"/>
        <v>2.1018289061632764E-2</v>
      </c>
    </row>
    <row r="26" spans="1:16" x14ac:dyDescent="0.35">
      <c r="A26" s="5">
        <v>2014</v>
      </c>
      <c r="B26" s="7">
        <v>1091</v>
      </c>
      <c r="C26" s="7">
        <v>4303.5373</v>
      </c>
      <c r="D26" s="7">
        <v>225.59529999999998</v>
      </c>
      <c r="E26" s="7">
        <v>5620.1325999999999</v>
      </c>
      <c r="F26" s="7">
        <v>7699</v>
      </c>
      <c r="G26" s="7">
        <v>2040.4783</v>
      </c>
      <c r="H26" s="7">
        <v>8.9140999999999995</v>
      </c>
      <c r="I26" s="7">
        <v>9748.3924000000006</v>
      </c>
      <c r="J26" s="7">
        <v>15368.525000000001</v>
      </c>
      <c r="L26" s="33">
        <f t="shared" si="1"/>
        <v>0.3656910861647425</v>
      </c>
      <c r="N26" s="2">
        <f t="shared" si="2"/>
        <v>0.57194818630935629</v>
      </c>
      <c r="O26" s="2">
        <f t="shared" si="2"/>
        <v>0.41279274361072382</v>
      </c>
      <c r="P26" s="2">
        <f t="shared" si="2"/>
        <v>1.5259070079919832E-2</v>
      </c>
    </row>
    <row r="27" spans="1:16" x14ac:dyDescent="0.35">
      <c r="A27" s="5">
        <v>2015</v>
      </c>
      <c r="B27" s="7">
        <v>2597.2224000000001</v>
      </c>
      <c r="C27" s="7">
        <v>4933.5410000000002</v>
      </c>
      <c r="D27" s="7">
        <v>429.80199999999996</v>
      </c>
      <c r="E27" s="7">
        <v>7960.5653999999995</v>
      </c>
      <c r="F27" s="7">
        <v>8436.7103999999999</v>
      </c>
      <c r="G27" s="7">
        <v>3508.4065000000001</v>
      </c>
      <c r="H27" s="7">
        <v>18.657</v>
      </c>
      <c r="I27" s="7">
        <v>11963.7739</v>
      </c>
      <c r="J27" s="7">
        <v>19924.3393</v>
      </c>
      <c r="L27" s="33">
        <f t="shared" si="1"/>
        <v>0.39953974283102073</v>
      </c>
      <c r="N27" s="2">
        <f t="shared" si="2"/>
        <v>0.55379165320678914</v>
      </c>
      <c r="O27" s="2">
        <f t="shared" si="2"/>
        <v>0.42370024786719029</v>
      </c>
      <c r="P27" s="2">
        <f t="shared" si="2"/>
        <v>2.2508098926020598E-2</v>
      </c>
    </row>
    <row r="28" spans="1:16" x14ac:dyDescent="0.35">
      <c r="A28" s="5">
        <v>2016</v>
      </c>
      <c r="B28" s="7">
        <v>297.35649999999998</v>
      </c>
      <c r="C28" s="7">
        <v>1792.0549999999998</v>
      </c>
      <c r="D28" s="7">
        <v>349.19149999999996</v>
      </c>
      <c r="E28" s="7">
        <v>2438.6029999999996</v>
      </c>
      <c r="F28" s="7">
        <v>2851.7370000000001</v>
      </c>
      <c r="G28" s="7">
        <v>1321.6859999999999</v>
      </c>
      <c r="H28" s="7">
        <v>138.10719999999998</v>
      </c>
      <c r="I28" s="7">
        <v>4311.5302000000001</v>
      </c>
      <c r="J28" s="7">
        <v>6750.1332000000002</v>
      </c>
      <c r="L28" s="33">
        <f t="shared" si="1"/>
        <v>0.3612673895086988</v>
      </c>
      <c r="N28" s="2">
        <f t="shared" si="2"/>
        <v>0.46652316431326124</v>
      </c>
      <c r="O28" s="2">
        <f t="shared" si="2"/>
        <v>0.46128586025532059</v>
      </c>
      <c r="P28" s="2">
        <f t="shared" si="2"/>
        <v>7.2190975431418142E-2</v>
      </c>
    </row>
    <row r="29" spans="1:16" x14ac:dyDescent="0.35">
      <c r="A29" s="5">
        <v>2017</v>
      </c>
      <c r="B29" s="7">
        <v>1124.3880000000001</v>
      </c>
      <c r="C29" s="7">
        <v>8828.9706999999999</v>
      </c>
      <c r="D29" s="7">
        <v>420.13872859431143</v>
      </c>
      <c r="E29" s="7">
        <v>10373.497428594312</v>
      </c>
      <c r="F29" s="7">
        <v>6703.2629999999999</v>
      </c>
      <c r="G29" s="7">
        <v>9496.491399999999</v>
      </c>
      <c r="H29" s="7">
        <v>812.49315446010155</v>
      </c>
      <c r="I29" s="7">
        <v>17012.2475544601</v>
      </c>
      <c r="J29" s="7">
        <v>27385.744983054414</v>
      </c>
      <c r="L29" s="33">
        <f t="shared" si="1"/>
        <v>0.37879186543996379</v>
      </c>
      <c r="N29" s="2">
        <f t="shared" si="2"/>
        <v>0.28582939791645423</v>
      </c>
      <c r="O29" s="2">
        <f t="shared" si="2"/>
        <v>0.66916062029129808</v>
      </c>
      <c r="P29" s="2">
        <f t="shared" si="2"/>
        <v>4.5009981792247522E-2</v>
      </c>
    </row>
    <row r="30" spans="1:16" x14ac:dyDescent="0.35">
      <c r="A30" s="5">
        <v>2018</v>
      </c>
      <c r="B30" s="7">
        <v>2120.0927999999999</v>
      </c>
      <c r="C30" s="7">
        <v>5651.0249816948499</v>
      </c>
      <c r="D30" s="7">
        <v>282.61366162880051</v>
      </c>
      <c r="E30" s="7">
        <v>8053.7314433236497</v>
      </c>
      <c r="F30" s="7">
        <v>12174.3084</v>
      </c>
      <c r="G30" s="7">
        <v>4781.8321443715949</v>
      </c>
      <c r="H30" s="7">
        <v>0</v>
      </c>
      <c r="I30" s="7">
        <v>16956.140544371596</v>
      </c>
      <c r="J30" s="7">
        <v>25009.871987695242</v>
      </c>
      <c r="L30" s="33">
        <f t="shared" si="1"/>
        <v>0.32202209780546071</v>
      </c>
      <c r="N30" s="2">
        <f t="shared" si="2"/>
        <v>0.5715503544773356</v>
      </c>
      <c r="O30" s="2">
        <f t="shared" si="2"/>
        <v>0.41714956122923658</v>
      </c>
      <c r="P30" s="2">
        <f t="shared" si="2"/>
        <v>1.1300084293428023E-2</v>
      </c>
    </row>
    <row r="31" spans="1:16" x14ac:dyDescent="0.35">
      <c r="A31" s="5">
        <v>2019</v>
      </c>
      <c r="B31" s="7">
        <v>2151.0072121848816</v>
      </c>
      <c r="C31" s="7">
        <v>21844.761564083954</v>
      </c>
      <c r="D31" s="7"/>
      <c r="E31" s="7">
        <v>23995.768776268837</v>
      </c>
      <c r="F31" s="7">
        <v>25942.639035884516</v>
      </c>
      <c r="G31" s="7">
        <v>8098.5062114360098</v>
      </c>
      <c r="H31" s="7"/>
      <c r="I31" s="7">
        <v>34041.145247320528</v>
      </c>
      <c r="J31" s="7">
        <v>58036.914023589365</v>
      </c>
    </row>
    <row r="32" spans="1:16" x14ac:dyDescent="0.35">
      <c r="A32" s="5">
        <v>2020</v>
      </c>
      <c r="B32" s="7">
        <v>3352.5622098893678</v>
      </c>
      <c r="C32" s="7"/>
      <c r="D32" s="7"/>
      <c r="E32" s="7">
        <v>3352.5622098893678</v>
      </c>
      <c r="F32" s="7">
        <v>16456.761019718411</v>
      </c>
      <c r="G32" s="7"/>
      <c r="H32" s="7"/>
      <c r="I32" s="7">
        <v>16456.761019718411</v>
      </c>
      <c r="J32" s="7">
        <v>19809.32322960778</v>
      </c>
      <c r="N32" t="s">
        <v>744</v>
      </c>
    </row>
    <row r="33" spans="11:16" x14ac:dyDescent="0.35">
      <c r="L33" t="s">
        <v>742</v>
      </c>
      <c r="N33">
        <v>3</v>
      </c>
      <c r="O33">
        <v>4</v>
      </c>
      <c r="P33">
        <v>5</v>
      </c>
    </row>
    <row r="34" spans="11:16" x14ac:dyDescent="0.35">
      <c r="K34" t="s">
        <v>94</v>
      </c>
      <c r="L34" s="62">
        <f>AVERAGE(L10:L30)</f>
        <v>0.36899633005927568</v>
      </c>
      <c r="N34" s="62">
        <f>AVERAGE(N10:N30)</f>
        <v>0.39750301116894898</v>
      </c>
      <c r="O34" s="62">
        <f>AVERAGE(O10:O30)</f>
        <v>0.52005708451092014</v>
      </c>
      <c r="P34" s="62">
        <f>AVERAGE(P10:P30)</f>
        <v>8.2439904320130875E-2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f X I 3 W R y k J p C l A A A A 9 w A A A B I A H A B D b 2 5 m a W c v U G F j a 2 F n Z S 5 4 b W w g o h g A K K A U A A A A A A A A A A A A A A A A A A A A A A A A A A A A h Y 8 x D o I w G I W v Q r r T l h q M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w x i u N 4 G W P K y U x 5 b u B r s G n w s / 2 B f D 0 0 b u i 1 0 B D u C k 7 m y M n 7 h H g A U E s D B B Q A A g A I A H 1 y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c j d Z 0 h 1 / z Q o B A A A D A g A A E w A c A E Z v c m 1 1 b G F z L 1 N l Y 3 R p b 2 4 x L m 0 g o h g A K K A U A A A A A A A A A A A A A A A A A A A A A A A A A A A A h V B N a 4 Q w F L w L / o e Q X l w Q Y a H 0 s u y h S A 8 9 9 A P c t o d l W a J 9 u 8 r G P E l e S k X 8 7 4 1 G W l C W 5 h I y M 2 / e T A w U V K F i m b / X m z A I A 1 M K D Z 9 s J 3 I J a 7 Z l E i g M m D s Z W l 2 A Q x 6 + C 5 B J a r U G R R + o L z n i J V p 1 + 2 d R w 5 b 7 S X 7 o 9 y k q c p J D 7 A 1 u e F o K d R 7 M 2 w a 4 c x q l y U 4 L Z U 6 o 6 x S l r d V A m s h v i 7 u O t y A 0 j 9 m j o r v b Z C D 7 m H V c n G E J 1 k K C W c I n u E K 8 Z k 8 O J P d k y t Y 5 6 B H N 2 6 W y 0 d g c S 0 F F e U T C 2 V C / + m 3 4 p p r q C 8 l 1 f K E S N P O V z F / Z S T C y E x n N P m b Y N 5 W e a k 5 B f b J 5 F p e P 3 x P p K r c 0 i t + F t M B X Y V C p / 2 J t f g B Q S w E C L Q A U A A I A C A B 9 c j d Z H K Q m k K U A A A D 3 A A A A E g A A A A A A A A A A A A A A A A A A A A A A Q 2 9 u Z m l n L 1 B h Y 2 t h Z 2 U u e G 1 s U E s B A i 0 A F A A C A A g A f X I 3 W Q / K 6 a u k A A A A 6 Q A A A B M A A A A A A A A A A A A A A A A A 8 Q A A A F t D b 2 5 0 Z W 5 0 X 1 R 5 c G V z X S 5 4 b W x Q S w E C L Q A U A A I A C A B 9 c j d Z 0 h 1 / z Q o B A A A D A g A A E w A A A A A A A A A A A A A A A A D i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w A A A A A A A G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y M T o x O D o 0 M i 4 1 M T g 5 M D E w W i I g L z 4 8 R W 5 0 c n k g V H l w Z T 0 i R m l s b E N v b H V t b l R 5 c G V z I i B W Y W x 1 Z T 0 i c 0 F 3 T U Z B d 1 V H Q X c 9 P S I g L z 4 8 R W 5 0 c n k g V H l w Z T 0 i R m l s b E N v b H V t b k 5 h b W V z I i B W Y W x 1 Z T 0 i c 1 s m c X V v d D t 5 Z W F y J n F 1 b 3 Q 7 L C Z x d W 9 0 O 2 F n Z S Z x d W 9 0 O y w m c X V v d D t Q U 0 0 m c X V v d D s s J n F 1 b 3 Q 7 Y n k m c X V v d D s s J n F 1 b 3 Q 7 c H J v c F 9 o Y X R j a F 9 v d G 8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3 l l Y X I s M H 0 m c X V v d D s s J n F 1 b 3 Q 7 U 2 V j d G l v b j E v V G F i b G U x L 0 F 1 d G 9 S Z W 1 v d m V k Q 2 9 s d W 1 u c z E u e 2 F n Z S w x f S Z x d W 9 0 O y w m c X V v d D t T Z W N 0 a W 9 u M S 9 U Y W J s Z T E v Q X V 0 b 1 J l b W 9 2 Z W R D b 2 x 1 b W 5 z M S 5 7 U F N N L D J 9 J n F 1 b 3 Q 7 L C Z x d W 9 0 O 1 N l Y 3 R p b 2 4 x L 1 R h Y m x l M S 9 B d X R v U m V t b 3 Z l Z E N v b H V t b n M x L n t i e S w z f S Z x d W 9 0 O y w m c X V v d D t T Z W N 0 a W 9 u M S 9 U Y W J s Z T E v Q X V 0 b 1 J l b W 9 2 Z W R D b 2 x 1 b W 5 z M S 5 7 c H J v c F 9 o Y X R j a F 9 v d G 8 s N H 0 m c X V v d D s s J n F 1 b 3 Q 7 U 2 V j d G l v b j E v V G F i b G U x L 0 F 1 d G 9 S Z W 1 v d m V k Q 2 9 s d W 1 u c z E u e 0 F 0 d H J p Y n V 0 Z S w 1 f S Z x d W 9 0 O y w m c X V v d D t T Z W N 0 a W 9 u M S 9 U Y W J s Z T E v Q X V 0 b 1 J l b W 9 2 Z W R D b 2 x 1 b W 5 z M S 5 7 V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3 l l Y X I s M H 0 m c X V v d D s s J n F 1 b 3 Q 7 U 2 V j d G l v b j E v V G F i b G U x L 0 F 1 d G 9 S Z W 1 v d m V k Q 2 9 s d W 1 u c z E u e 2 F n Z S w x f S Z x d W 9 0 O y w m c X V v d D t T Z W N 0 a W 9 u M S 9 U Y W J s Z T E v Q X V 0 b 1 J l b W 9 2 Z W R D b 2 x 1 b W 5 z M S 5 7 U F N N L D J 9 J n F 1 b 3 Q 7 L C Z x d W 9 0 O 1 N l Y 3 R p b 2 4 x L 1 R h Y m x l M S 9 B d X R v U m V t b 3 Z l Z E N v b H V t b n M x L n t i e S w z f S Z x d W 9 0 O y w m c X V v d D t T Z W N 0 a W 9 u M S 9 U Y W J s Z T E v Q X V 0 b 1 J l b W 9 2 Z W R D b 2 x 1 b W 5 z M S 5 7 c H J v c F 9 o Y X R j a F 9 v d G 8 s N H 0 m c X V v d D s s J n F 1 b 3 Q 7 U 2 V j d G l v b j E v V G F i b G U x L 0 F 1 d G 9 S Z W 1 v d m V k Q 2 9 s d W 1 u c z E u e 0 F 0 d H J p Y n V 0 Z S w 1 f S Z x d W 9 0 O y w m c X V v d D t T Z W N 0 a W 9 u M S 9 U Y W J s Z T E v Q X V 0 b 1 J l b W 9 2 Z W R D b 2 x 1 b W 5 z M S 5 7 V m F s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c 7 E e 4 5 l W d N r g O 3 / / b s r d g A A A A A A g A A A A A A A 2 Y A A M A A A A A Q A A A A m c N K o E R s B m N Z N K j k N R F 8 E w A A A A A E g A A A o A A A A B A A A A B d m n X 4 J r 0 5 y 5 h M e u Z L a z 9 N U A A A A D m 8 f x x O M r f 9 / v 2 H P u D 5 9 W 2 L + U b U p d Q f p u O d n O u o 4 B 6 W H s p I 2 v P 7 c q G Y o T h J W Y y Y z d G j w G b f r s i D 2 t k h A 8 / Y i 9 y e 8 V D L J M D R / q R k Y y C q e + n j F A A A A I L z U w 1 W 6 M p W Z w Y d u z a 2 1 r x c g A P P < / D a t a M a s h u p > 
</file>

<file path=customXml/itemProps1.xml><?xml version="1.0" encoding="utf-8"?>
<ds:datastoreItem xmlns:ds="http://schemas.openxmlformats.org/officeDocument/2006/customXml" ds:itemID="{40330365-7CBB-40E9-9BDA-A15827CC54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Sarita</vt:lpstr>
      <vt:lpstr>CWTbased</vt:lpstr>
      <vt:lpstr>MDT</vt:lpstr>
      <vt:lpstr>OTObased</vt:lpstr>
      <vt:lpstr>PropHatchRiver</vt:lpstr>
      <vt:lpstr>NatSpEGGS</vt:lpstr>
      <vt:lpstr>sexratio</vt:lpstr>
      <vt:lpstr>natural</vt:lpstr>
      <vt:lpstr>hatchery</vt:lpstr>
      <vt:lpstr>combined</vt:lpstr>
      <vt:lpstr>NatSpData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Luedke, Wilf (DFO/MPO)</cp:lastModifiedBy>
  <dcterms:created xsi:type="dcterms:W3CDTF">2015-06-05T18:17:20Z</dcterms:created>
  <dcterms:modified xsi:type="dcterms:W3CDTF">2024-10-28T18:54:08Z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2022-06-03T17:36:22Z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b2517e8e-f26a-4b1e-9438-000041ffc1e3</vt:lpwstr>
  </property>
</Properties>
</file>